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80" yWindow="90" windowWidth="15195" windowHeight="11760"/>
  </bookViews>
  <sheets>
    <sheet name="Elite" sheetId="1" r:id="rId1"/>
    <sheet name="Junioren" sheetId="4" r:id="rId2"/>
    <sheet name="Daten" sheetId="3" state="hidden" r:id="rId3"/>
  </sheets>
  <definedNames>
    <definedName name="_xlnm._FilterDatabase" localSheetId="2" hidden="1">Daten!$B$2:$D$29</definedName>
    <definedName name="_xlnm.Print_Area" localSheetId="0">Elite!$A$1:$J$46</definedName>
    <definedName name="_xlnm.Print_Area" localSheetId="1">Junioren!$A$1:$J$47</definedName>
    <definedName name="elite">Daten!$A$3:$BB$26</definedName>
    <definedName name="elitestand">Daten!$F$2:$F$27,Daten!$I$2:$I$28,Daten!$F$27:$F$28,Daten!$L$2:$L$28,Daten!$O$2:$O$28,Daten!$R$2:$R$28,Daten!$U$2:$U$28,Daten!$X$2:$X$28,Daten!$AA$2:$AA$28,Daten!$AD$2:$AD$28,Daten!$AG$2:$AG$28,Daten!$AJ$2:$AJ$28,Daten!$AM$2:$AM$28</definedName>
    <definedName name="junior">Daten!$A$31:$BB$55</definedName>
  </definedNames>
  <calcPr calcId="145621"/>
</workbook>
</file>

<file path=xl/calcChain.xml><?xml version="1.0" encoding="utf-8"?>
<calcChain xmlns="http://schemas.openxmlformats.org/spreadsheetml/2006/main">
  <c r="D56" i="3" l="1"/>
  <c r="D28" i="3" l="1"/>
  <c r="C39" i="1" l="1"/>
  <c r="A39" i="1"/>
  <c r="B39" i="1" l="1"/>
  <c r="J3" i="3"/>
  <c r="M3" i="3"/>
  <c r="K24" i="4"/>
  <c r="F9" i="4"/>
  <c r="K1" i="4" s="1"/>
  <c r="O14" i="4" s="1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23" i="4"/>
  <c r="G6" i="3"/>
  <c r="BA32" i="3"/>
  <c r="BB32" i="3" s="1"/>
  <c r="BA33" i="3"/>
  <c r="BB33" i="3" s="1"/>
  <c r="BA34" i="3"/>
  <c r="BB34" i="3" s="1"/>
  <c r="BA35" i="3"/>
  <c r="BB35" i="3" s="1"/>
  <c r="BA36" i="3"/>
  <c r="BB36" i="3" s="1"/>
  <c r="BA37" i="3"/>
  <c r="BB37" i="3" s="1"/>
  <c r="BA38" i="3"/>
  <c r="BB38" i="3" s="1"/>
  <c r="BA39" i="3"/>
  <c r="BB39" i="3" s="1"/>
  <c r="BA40" i="3"/>
  <c r="BB40" i="3" s="1"/>
  <c r="BA41" i="3"/>
  <c r="BB41" i="3" s="1"/>
  <c r="BA42" i="3"/>
  <c r="BB42" i="3" s="1"/>
  <c r="BA43" i="3"/>
  <c r="BB43" i="3" s="1"/>
  <c r="BA44" i="3"/>
  <c r="BB44" i="3" s="1"/>
  <c r="BA45" i="3"/>
  <c r="BB45" i="3" s="1"/>
  <c r="BA46" i="3"/>
  <c r="BB46" i="3" s="1"/>
  <c r="BA47" i="3"/>
  <c r="BB47" i="3" s="1"/>
  <c r="BB49" i="3"/>
  <c r="BB50" i="3"/>
  <c r="BB51" i="3"/>
  <c r="BB52" i="3"/>
  <c r="BB53" i="3"/>
  <c r="BA31" i="3"/>
  <c r="BB31" i="3" s="1"/>
  <c r="BA4" i="3"/>
  <c r="BB4" i="3" s="1"/>
  <c r="BA5" i="3"/>
  <c r="BB5" i="3" s="1"/>
  <c r="BA6" i="3"/>
  <c r="BB6" i="3" s="1"/>
  <c r="BA7" i="3"/>
  <c r="BB7" i="3" s="1"/>
  <c r="BA8" i="3"/>
  <c r="BB8" i="3" s="1"/>
  <c r="BA9" i="3"/>
  <c r="BB9" i="3" s="1"/>
  <c r="BA10" i="3"/>
  <c r="BB10" i="3" s="1"/>
  <c r="BA11" i="3"/>
  <c r="BB11" i="3" s="1"/>
  <c r="BA12" i="3"/>
  <c r="BB12" i="3" s="1"/>
  <c r="BA13" i="3"/>
  <c r="BB13" i="3" s="1"/>
  <c r="BA14" i="3"/>
  <c r="BB14" i="3" s="1"/>
  <c r="BA15" i="3"/>
  <c r="BB15" i="3" s="1"/>
  <c r="BA16" i="3"/>
  <c r="BB16" i="3" s="1"/>
  <c r="BA17" i="3"/>
  <c r="BB17" i="3" s="1"/>
  <c r="BA18" i="3"/>
  <c r="BB18" i="3" s="1"/>
  <c r="BA19" i="3"/>
  <c r="BB19" i="3" s="1"/>
  <c r="BA20" i="3"/>
  <c r="BB20" i="3" s="1"/>
  <c r="BB22" i="3"/>
  <c r="BB23" i="3"/>
  <c r="BB24" i="3"/>
  <c r="BB25" i="3"/>
  <c r="BA3" i="3"/>
  <c r="BB3" i="3" s="1"/>
  <c r="BB54" i="3"/>
  <c r="BA26" i="3"/>
  <c r="BB26" i="3" s="1"/>
  <c r="BA29" i="3"/>
  <c r="BA30" i="3"/>
  <c r="BA48" i="3"/>
  <c r="BB48" i="3" s="1"/>
  <c r="BA49" i="3"/>
  <c r="BA21" i="3"/>
  <c r="BB21" i="3" s="1"/>
  <c r="BA22" i="3"/>
  <c r="BA23" i="3"/>
  <c r="BA24" i="3"/>
  <c r="BA25" i="3"/>
  <c r="BA27" i="3"/>
  <c r="BB27" i="3" s="1"/>
  <c r="BA50" i="3"/>
  <c r="BA51" i="3"/>
  <c r="BA52" i="3"/>
  <c r="BA53" i="3"/>
  <c r="BA54" i="3"/>
  <c r="BA55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AZ4" i="3"/>
  <c r="AZ5" i="3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AZ3" i="3"/>
  <c r="AW3" i="3"/>
  <c r="AT3" i="3"/>
  <c r="AQ3" i="3"/>
  <c r="AN3" i="3"/>
  <c r="AK3" i="3"/>
  <c r="AH3" i="3"/>
  <c r="AE3" i="3"/>
  <c r="AB3" i="3"/>
  <c r="Y3" i="3"/>
  <c r="V3" i="3"/>
  <c r="S3" i="3"/>
  <c r="P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G4" i="3"/>
  <c r="G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3" i="3"/>
  <c r="C36" i="4"/>
  <c r="C35" i="4"/>
  <c r="C34" i="4"/>
  <c r="A36" i="4"/>
  <c r="A35" i="4"/>
  <c r="A34" i="4"/>
  <c r="C37" i="1"/>
  <c r="C35" i="1"/>
  <c r="A37" i="1"/>
  <c r="A35" i="1"/>
  <c r="A46" i="4"/>
  <c r="A24" i="4"/>
  <c r="C24" i="4"/>
  <c r="A25" i="4"/>
  <c r="C25" i="4"/>
  <c r="A26" i="4"/>
  <c r="C26" i="4"/>
  <c r="A27" i="4"/>
  <c r="C27" i="4"/>
  <c r="A28" i="4"/>
  <c r="C28" i="4"/>
  <c r="A29" i="4"/>
  <c r="C29" i="4"/>
  <c r="A30" i="4"/>
  <c r="C30" i="4"/>
  <c r="A31" i="4"/>
  <c r="C31" i="4"/>
  <c r="A32" i="4"/>
  <c r="C32" i="4"/>
  <c r="A33" i="4"/>
  <c r="C33" i="4"/>
  <c r="A23" i="4"/>
  <c r="C23" i="4"/>
  <c r="A24" i="1"/>
  <c r="C24" i="1"/>
  <c r="A25" i="1"/>
  <c r="C25" i="1"/>
  <c r="A26" i="1"/>
  <c r="C26" i="1"/>
  <c r="A27" i="1"/>
  <c r="C27" i="1"/>
  <c r="A28" i="1"/>
  <c r="C28" i="1"/>
  <c r="A29" i="1"/>
  <c r="C29" i="1"/>
  <c r="A30" i="1"/>
  <c r="C30" i="1"/>
  <c r="A31" i="1"/>
  <c r="C31" i="1"/>
  <c r="A32" i="1"/>
  <c r="C32" i="1"/>
  <c r="A33" i="1"/>
  <c r="C33" i="1"/>
  <c r="A34" i="1"/>
  <c r="C34" i="1"/>
  <c r="A23" i="1"/>
  <c r="C23" i="1"/>
  <c r="L47" i="4"/>
  <c r="L46" i="1"/>
  <c r="G9" i="4"/>
  <c r="A45" i="4"/>
  <c r="A44" i="4"/>
  <c r="J10" i="4"/>
  <c r="BB55" i="3"/>
  <c r="F13" i="4"/>
  <c r="C13" i="4"/>
  <c r="C13" i="1"/>
  <c r="F13" i="1"/>
  <c r="N15" i="4" l="1"/>
  <c r="N13" i="4"/>
  <c r="O18" i="4"/>
  <c r="P18" i="4" s="1"/>
  <c r="O13" i="4"/>
  <c r="O24" i="4"/>
  <c r="P24" i="4" s="1"/>
  <c r="O16" i="4"/>
  <c r="BA56" i="3"/>
  <c r="BB56" i="3" s="1"/>
  <c r="B27" i="4"/>
  <c r="B36" i="4"/>
  <c r="BA28" i="3"/>
  <c r="BB28" i="3" s="1"/>
  <c r="B27" i="1"/>
  <c r="B34" i="4"/>
  <c r="B32" i="4"/>
  <c r="B33" i="4"/>
  <c r="B24" i="4"/>
  <c r="B25" i="4"/>
  <c r="B28" i="4"/>
  <c r="B29" i="4"/>
  <c r="B23" i="4"/>
  <c r="B35" i="4"/>
  <c r="B30" i="4"/>
  <c r="B31" i="4"/>
  <c r="B26" i="4"/>
  <c r="B35" i="1"/>
  <c r="B37" i="1"/>
  <c r="B29" i="1"/>
  <c r="B24" i="1"/>
  <c r="B26" i="1"/>
  <c r="B34" i="1"/>
  <c r="B32" i="1"/>
  <c r="B23" i="1"/>
  <c r="B28" i="1"/>
  <c r="B25" i="1"/>
  <c r="B33" i="1"/>
  <c r="B30" i="1"/>
  <c r="B31" i="1"/>
  <c r="O19" i="4"/>
  <c r="P19" i="4" s="1"/>
  <c r="O25" i="4"/>
  <c r="P25" i="4" s="1"/>
  <c r="N16" i="4"/>
  <c r="P16" i="4" s="1"/>
  <c r="O23" i="4"/>
  <c r="P23" i="4" s="1"/>
  <c r="N17" i="4"/>
  <c r="O15" i="4"/>
  <c r="O20" i="4"/>
  <c r="P20" i="4" s="1"/>
  <c r="O22" i="4"/>
  <c r="P22" i="4" s="1"/>
  <c r="O17" i="4"/>
  <c r="N14" i="4"/>
  <c r="P14" i="4" s="1"/>
  <c r="O21" i="4"/>
  <c r="P21" i="4" s="1"/>
  <c r="P17" i="4" l="1"/>
  <c r="P13" i="4"/>
  <c r="P15" i="4"/>
  <c r="I36" i="4" l="1"/>
  <c r="I27" i="4"/>
  <c r="I33" i="4"/>
  <c r="I26" i="4"/>
  <c r="I31" i="4"/>
  <c r="I24" i="4"/>
  <c r="I25" i="4"/>
  <c r="I41" i="4"/>
  <c r="I39" i="4"/>
  <c r="I38" i="4"/>
  <c r="I35" i="4"/>
  <c r="I40" i="4"/>
  <c r="I32" i="4"/>
  <c r="I28" i="4"/>
  <c r="I34" i="4"/>
  <c r="I29" i="4"/>
  <c r="I23" i="4"/>
  <c r="I30" i="4"/>
</calcChain>
</file>

<file path=xl/comments1.xml><?xml version="1.0" encoding="utf-8"?>
<comments xmlns="http://schemas.openxmlformats.org/spreadsheetml/2006/main">
  <authors>
    <author>Armando Amrein</author>
  </authors>
  <commentList>
    <comment ref="D19" authorId="0">
      <text>
        <r>
          <rPr>
            <sz val="11"/>
            <color indexed="81"/>
            <rFont val="Verdana"/>
            <family val="2"/>
          </rPr>
          <t>Bitte Telefon Nr.
Angeben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sz val="11"/>
            <color indexed="81"/>
            <rFont val="Verdana"/>
            <family val="2"/>
          </rPr>
          <t xml:space="preserve">E-Mail Adresse
</t>
        </r>
      </text>
    </comment>
  </commentList>
</comments>
</file>

<file path=xl/comments2.xml><?xml version="1.0" encoding="utf-8"?>
<comments xmlns="http://schemas.openxmlformats.org/spreadsheetml/2006/main">
  <authors>
    <author>Armando Amrein</author>
  </authors>
  <commentList>
    <comment ref="D19" authorId="0">
      <text>
        <r>
          <rPr>
            <sz val="11"/>
            <color indexed="81"/>
            <rFont val="Verdana"/>
            <family val="2"/>
          </rPr>
          <t>Bitte Telefon Nr.
Angeben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sz val="11"/>
            <color indexed="81"/>
            <rFont val="Verdana"/>
            <family val="2"/>
          </rPr>
          <t xml:space="preserve">E-Mail Adresse
</t>
        </r>
      </text>
    </comment>
  </commentList>
</comments>
</file>

<file path=xl/sharedStrings.xml><?xml version="1.0" encoding="utf-8"?>
<sst xmlns="http://schemas.openxmlformats.org/spreadsheetml/2006/main" count="162" uniqueCount="69">
  <si>
    <t>Sous-fédération</t>
  </si>
  <si>
    <t>Adresse Matchchef:</t>
  </si>
  <si>
    <t>I'adresse chef de match</t>
  </si>
  <si>
    <t>Unterverband:</t>
  </si>
  <si>
    <t>Ablösung
Série</t>
  </si>
  <si>
    <t>Start Nr.
Dossard</t>
  </si>
  <si>
    <t>Scheibe
Nr. Cible</t>
  </si>
  <si>
    <t>Name / Vorname
Nome et prénom</t>
  </si>
  <si>
    <t>Jahrgang
année</t>
  </si>
  <si>
    <t>ELITE</t>
  </si>
  <si>
    <t>A</t>
  </si>
  <si>
    <t>Elite</t>
  </si>
  <si>
    <t>Junioren</t>
  </si>
  <si>
    <t>RS</t>
  </si>
  <si>
    <t>Basel</t>
  </si>
  <si>
    <t>BS</t>
  </si>
  <si>
    <t>Genf</t>
  </si>
  <si>
    <t>GE</t>
  </si>
  <si>
    <t>Neuchâtel</t>
  </si>
  <si>
    <t>NE</t>
  </si>
  <si>
    <t>TI</t>
  </si>
  <si>
    <t>Graubünden</t>
  </si>
  <si>
    <t>GR</t>
  </si>
  <si>
    <t>Solothurn</t>
  </si>
  <si>
    <t>SO</t>
  </si>
  <si>
    <t>Vaud</t>
  </si>
  <si>
    <t>VD</t>
  </si>
  <si>
    <t>VS</t>
  </si>
  <si>
    <t>Fribourg</t>
  </si>
  <si>
    <t>FR</t>
  </si>
  <si>
    <t>Jura</t>
  </si>
  <si>
    <t>JU</t>
  </si>
  <si>
    <t>Linth</t>
  </si>
  <si>
    <t>LI</t>
  </si>
  <si>
    <t>Aargau</t>
  </si>
  <si>
    <t>AG</t>
  </si>
  <si>
    <t>Bern</t>
  </si>
  <si>
    <t>BE</t>
  </si>
  <si>
    <t>Zentralschweiz</t>
  </si>
  <si>
    <t>ZE</t>
  </si>
  <si>
    <t>Ostschweiz</t>
  </si>
  <si>
    <t>OS</t>
  </si>
  <si>
    <t>Zürich</t>
  </si>
  <si>
    <t>ZH</t>
  </si>
  <si>
    <t xml:space="preserve">E-Mail: </t>
  </si>
  <si>
    <t>JUNIOREN</t>
  </si>
  <si>
    <t>Lizenz Nr.
liz no.</t>
  </si>
  <si>
    <t>Lizenz Nr.
liz no</t>
  </si>
  <si>
    <t>Kat.
cat.</t>
  </si>
  <si>
    <t>Datum:</t>
  </si>
  <si>
    <t>ssv@armando-amrein.ch</t>
  </si>
  <si>
    <t>Rollstuhlsport</t>
  </si>
  <si>
    <t>N</t>
  </si>
  <si>
    <t>Ticino</t>
  </si>
  <si>
    <t>Teilnehmerliste Verbandsmatch Gewehr 10m</t>
  </si>
  <si>
    <t>in Bern</t>
  </si>
  <si>
    <t>Liste  des participants match inter-fédérations carabine 10m</t>
  </si>
  <si>
    <t>Armando Amrein, Entlebucherstrasse 36, 6110 Wolhusen, Tel. 041- 490 13 41 / 079- 424 05 34</t>
  </si>
  <si>
    <t>Schaffhausen</t>
  </si>
  <si>
    <t>SH</t>
  </si>
  <si>
    <t>U21</t>
  </si>
  <si>
    <t>U19</t>
  </si>
  <si>
    <t>U10-U17</t>
  </si>
  <si>
    <t>Valais</t>
  </si>
  <si>
    <t>Glarus</t>
  </si>
  <si>
    <t>GL</t>
  </si>
  <si>
    <t>EINZELSCHÜTZE</t>
  </si>
  <si>
    <t>Die Teilnehmer sind Schriftlich und gut leserlich bis am 04. Februar 2026 anzumelden an:</t>
  </si>
  <si>
    <t>L'annonce des participants doit être adressée jusqu'au 04. févier 2026 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</si>
</sst>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\ \ \ \ "/>
  </numFmts>
  <fonts count="1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sz val="11"/>
      <color indexed="81"/>
      <name val="Verdana"/>
      <family val="2"/>
    </font>
    <font>
      <sz val="13"/>
      <name val="Arial"/>
      <family val="2"/>
    </font>
    <font>
      <sz val="13"/>
      <color indexed="9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5" fontId="5" fillId="0" borderId="1" xfId="0" applyNumberFormat="1" applyFont="1" applyBorder="1"/>
    <xf numFmtId="165" fontId="5" fillId="0" borderId="2" xfId="0" applyNumberFormat="1" applyFont="1" applyBorder="1"/>
    <xf numFmtId="165" fontId="0" fillId="2" borderId="0" xfId="0" applyNumberFormat="1" applyFill="1"/>
    <xf numFmtId="0" fontId="0" fillId="2" borderId="0" xfId="0" applyFill="1"/>
    <xf numFmtId="165" fontId="0" fillId="3" borderId="0" xfId="0" applyNumberFormat="1" applyFill="1"/>
    <xf numFmtId="0" fontId="0" fillId="3" borderId="0" xfId="0" applyFill="1"/>
    <xf numFmtId="0" fontId="8" fillId="0" borderId="0" xfId="0" applyFont="1"/>
    <xf numFmtId="0" fontId="7" fillId="0" borderId="3" xfId="0" applyFont="1" applyBorder="1" applyAlignment="1"/>
    <xf numFmtId="0" fontId="9" fillId="0" borderId="0" xfId="0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/>
    <xf numFmtId="0" fontId="1" fillId="0" borderId="0" xfId="0" applyFont="1"/>
    <xf numFmtId="0" fontId="5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right"/>
    </xf>
    <xf numFmtId="0" fontId="0" fillId="4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9" fillId="0" borderId="0" xfId="0" applyNumberFormat="1" applyFont="1" applyProtection="1"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0" fillId="4" borderId="0" xfId="0" applyFill="1"/>
    <xf numFmtId="0" fontId="0" fillId="0" borderId="0" xfId="0" applyFill="1"/>
    <xf numFmtId="0" fontId="0" fillId="8" borderId="0" xfId="0" applyFill="1"/>
    <xf numFmtId="0" fontId="5" fillId="0" borderId="8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0" applyFont="1" applyAlignment="1">
      <alignment horizontal="right"/>
    </xf>
    <xf numFmtId="0" fontId="5" fillId="0" borderId="9" xfId="0" applyFont="1" applyBorder="1" applyAlignment="1" applyProtection="1">
      <alignment horizontal="center"/>
      <protection locked="0"/>
    </xf>
    <xf numFmtId="0" fontId="0" fillId="0" borderId="0" xfId="0" applyBorder="1"/>
    <xf numFmtId="0" fontId="5" fillId="0" borderId="0" xfId="0" applyFont="1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5" fillId="0" borderId="11" xfId="0" applyFont="1" applyBorder="1" applyAlignment="1" applyProtection="1">
      <alignment horizontal="center"/>
      <protection locked="0"/>
    </xf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3" fillId="0" borderId="13" xfId="0" applyFont="1" applyBorder="1"/>
    <xf numFmtId="0" fontId="0" fillId="0" borderId="15" xfId="0" applyBorder="1"/>
    <xf numFmtId="0" fontId="0" fillId="0" borderId="16" xfId="0" applyBorder="1"/>
    <xf numFmtId="0" fontId="15" fillId="0" borderId="17" xfId="0" applyFont="1" applyBorder="1" applyAlignment="1">
      <alignment horizontal="right"/>
    </xf>
    <xf numFmtId="0" fontId="6" fillId="7" borderId="18" xfId="0" applyFont="1" applyFill="1" applyBorder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16" fillId="7" borderId="19" xfId="0" applyFont="1" applyFill="1" applyBorder="1" applyAlignment="1">
      <alignment horizontal="center" wrapText="1"/>
    </xf>
    <xf numFmtId="0" fontId="16" fillId="7" borderId="5" xfId="0" applyFont="1" applyFill="1" applyBorder="1" applyAlignment="1" applyProtection="1">
      <alignment horizontal="center" wrapText="1"/>
    </xf>
    <xf numFmtId="0" fontId="16" fillId="7" borderId="2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65" fontId="5" fillId="0" borderId="1" xfId="0" applyNumberFormat="1" applyFont="1" applyBorder="1" applyProtection="1"/>
    <xf numFmtId="165" fontId="5" fillId="0" borderId="2" xfId="0" applyNumberFormat="1" applyFont="1" applyBorder="1" applyProtection="1"/>
    <xf numFmtId="0" fontId="6" fillId="0" borderId="4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6" fillId="0" borderId="8" xfId="0" applyFont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6" fillId="8" borderId="0" xfId="0" applyFont="1" applyFill="1"/>
    <xf numFmtId="0" fontId="0" fillId="3" borderId="0" xfId="0" applyFill="1" applyAlignment="1" applyProtection="1">
      <alignment horizontal="right"/>
      <protection locked="0"/>
    </xf>
    <xf numFmtId="0" fontId="0" fillId="9" borderId="0" xfId="0" applyFill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left"/>
      <protection locked="0"/>
    </xf>
    <xf numFmtId="165" fontId="5" fillId="0" borderId="39" xfId="0" applyNumberFormat="1" applyFont="1" applyBorder="1"/>
    <xf numFmtId="165" fontId="5" fillId="0" borderId="35" xfId="0" applyNumberFormat="1" applyFont="1" applyBorder="1"/>
    <xf numFmtId="0" fontId="5" fillId="0" borderId="2" xfId="0" applyFont="1" applyBorder="1" applyAlignment="1" applyProtection="1">
      <alignment horizontal="center"/>
      <protection locked="0"/>
    </xf>
    <xf numFmtId="0" fontId="14" fillId="0" borderId="0" xfId="1" applyAlignment="1" applyProtection="1">
      <protection locked="0"/>
    </xf>
    <xf numFmtId="0" fontId="14" fillId="0" borderId="16" xfId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5" fontId="5" fillId="0" borderId="38" xfId="0" applyNumberFormat="1" applyFont="1" applyBorder="1" applyAlignment="1">
      <alignment horizontal="center"/>
    </xf>
    <xf numFmtId="164" fontId="0" fillId="0" borderId="5" xfId="0" applyNumberForma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left"/>
      <protection locked="0"/>
    </xf>
    <xf numFmtId="0" fontId="5" fillId="0" borderId="33" xfId="0" applyFont="1" applyBorder="1" applyAlignment="1" applyProtection="1">
      <alignment horizontal="left"/>
      <protection locked="0"/>
    </xf>
    <xf numFmtId="0" fontId="5" fillId="0" borderId="3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30" xfId="0" applyFont="1" applyBorder="1" applyAlignment="1" applyProtection="1">
      <alignment horizontal="left"/>
      <protection locked="0"/>
    </xf>
    <xf numFmtId="0" fontId="5" fillId="0" borderId="31" xfId="0" applyFont="1" applyBorder="1" applyAlignment="1" applyProtection="1">
      <alignment horizontal="left"/>
      <protection locked="0"/>
    </xf>
    <xf numFmtId="0" fontId="5" fillId="0" borderId="3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0" fillId="7" borderId="5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164" fontId="4" fillId="0" borderId="0" xfId="0" applyNumberFormat="1" applyFont="1" applyAlignment="1" applyProtection="1">
      <alignment horizontal="right"/>
    </xf>
    <xf numFmtId="0" fontId="5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0" fillId="7" borderId="19" xfId="0" applyFill="1" applyBorder="1" applyAlignment="1">
      <alignment horizontal="left" wrapText="1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0" fontId="16" fillId="7" borderId="19" xfId="0" applyFont="1" applyFill="1" applyBorder="1" applyAlignment="1">
      <alignment horizontal="left" wrapText="1"/>
    </xf>
    <xf numFmtId="164" fontId="4" fillId="0" borderId="0" xfId="0" applyNumberFormat="1" applyFont="1" applyAlignment="1">
      <alignment horizontal="right"/>
    </xf>
  </cellXfs>
  <cellStyles count="2">
    <cellStyle name="Hyperlink" xfId="1" builtinId="8"/>
    <cellStyle name="Standard" xfId="0" builtinId="0"/>
  </cellStyles>
  <dxfs count="174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condense val="0"/>
        <extend val="0"/>
        <color indexed="50"/>
      </font>
      <fill>
        <patternFill>
          <bgColor indexed="5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A$15" fmlaRange="Daten!$B$3:$B$27" sel="0" val="17"/>
</file>

<file path=xl/ctrlProps/ctrlProp2.xml><?xml version="1.0" encoding="utf-8"?>
<formControlPr xmlns="http://schemas.microsoft.com/office/spreadsheetml/2009/9/main" objectType="Drop" dropStyle="combo" dx="16" fmlaLink="$A$15" fmlaRange="Daten!$B$31:$B$55" sel="0" val="16"/>
</file>

<file path=xl/ctrlProps/ctrlProp3.xml><?xml version="1.0" encoding="utf-8"?>
<formControlPr xmlns="http://schemas.microsoft.com/office/spreadsheetml/2009/9/main" objectType="Drop" dropStyle="combo" dx="16" fmlaLink="$BC$2" fmlaRange="$BE$2:$BE$180" noThreeD="1" sel="179" val="171"/>
</file>

<file path=xl/ctrlProps/ctrlProp4.xml><?xml version="1.0" encoding="utf-8"?>
<formControlPr xmlns="http://schemas.microsoft.com/office/spreadsheetml/2009/9/main" objectType="Drop" dropStyle="combo" dx="16" fmlaLink="$BC$31" fmlaRange="$BE$2:$BE$180" noThreeD="1" sel="17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0</xdr:rowOff>
        </xdr:from>
        <xdr:to>
          <xdr:col>5</xdr:col>
          <xdr:colOff>180975</xdr:colOff>
          <xdr:row>13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9557</xdr:colOff>
      <xdr:row>2</xdr:row>
      <xdr:rowOff>0</xdr:rowOff>
    </xdr:from>
    <xdr:to>
      <xdr:col>9</xdr:col>
      <xdr:colOff>390493</xdr:colOff>
      <xdr:row>6</xdr:row>
      <xdr:rowOff>104775</xdr:rowOff>
    </xdr:to>
    <xdr:pic>
      <xdr:nvPicPr>
        <xdr:cNvPr id="1059" name="Bild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57" y="323850"/>
          <a:ext cx="59244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11</xdr:row>
          <xdr:rowOff>161925</xdr:rowOff>
        </xdr:from>
        <xdr:to>
          <xdr:col>5</xdr:col>
          <xdr:colOff>180975</xdr:colOff>
          <xdr:row>12</xdr:row>
          <xdr:rowOff>257175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9557</xdr:colOff>
      <xdr:row>2</xdr:row>
      <xdr:rowOff>0</xdr:rowOff>
    </xdr:from>
    <xdr:to>
      <xdr:col>9</xdr:col>
      <xdr:colOff>304768</xdr:colOff>
      <xdr:row>6</xdr:row>
      <xdr:rowOff>104775</xdr:rowOff>
    </xdr:to>
    <xdr:pic>
      <xdr:nvPicPr>
        <xdr:cNvPr id="2075" name="Bild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57" y="323850"/>
          <a:ext cx="59244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</xdr:row>
          <xdr:rowOff>0</xdr:rowOff>
        </xdr:from>
        <xdr:to>
          <xdr:col>56</xdr:col>
          <xdr:colOff>0</xdr:colOff>
          <xdr:row>2</xdr:row>
          <xdr:rowOff>47625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30</xdr:row>
          <xdr:rowOff>0</xdr:rowOff>
        </xdr:from>
        <xdr:to>
          <xdr:col>56</xdr:col>
          <xdr:colOff>0</xdr:colOff>
          <xdr:row>31</xdr:row>
          <xdr:rowOff>47625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v@armando-amrein.ch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sv@armando-amrein.ch" TargetMode="External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 enableFormatConditionsCalculation="0">
    <tabColor indexed="57"/>
    <pageSetUpPr fitToPage="1"/>
  </sheetPr>
  <dimension ref="A9:L47"/>
  <sheetViews>
    <sheetView showGridLines="0" showRowColHeaders="0" showZeros="0" tabSelected="1" workbookViewId="0">
      <selection activeCell="D16" sqref="D16:G16"/>
    </sheetView>
  </sheetViews>
  <sheetFormatPr baseColWidth="10" defaultRowHeight="12.75" x14ac:dyDescent="0.2"/>
  <cols>
    <col min="1" max="1" width="8.28515625" customWidth="1"/>
    <col min="2" max="2" width="9.140625" customWidth="1"/>
    <col min="3" max="3" width="8.7109375" customWidth="1"/>
    <col min="7" max="7" width="6.140625" customWidth="1"/>
    <col min="8" max="8" width="9.5703125" customWidth="1"/>
    <col min="9" max="9" width="7" customWidth="1"/>
    <col min="10" max="10" width="9.7109375" customWidth="1"/>
  </cols>
  <sheetData>
    <row r="9" spans="1:10" ht="18" x14ac:dyDescent="0.25">
      <c r="A9" s="20" t="s">
        <v>54</v>
      </c>
      <c r="F9" s="1">
        <v>2026</v>
      </c>
      <c r="G9" s="102">
        <v>46075</v>
      </c>
      <c r="H9" s="102"/>
      <c r="I9" s="102"/>
      <c r="J9" s="102"/>
    </row>
    <row r="10" spans="1:10" ht="18" x14ac:dyDescent="0.25">
      <c r="A10" s="20" t="s">
        <v>56</v>
      </c>
      <c r="G10" s="36"/>
      <c r="H10" s="36"/>
      <c r="I10" s="36"/>
      <c r="J10" s="37" t="s">
        <v>55</v>
      </c>
    </row>
    <row r="13" spans="1:10" ht="20.25" x14ac:dyDescent="0.3">
      <c r="A13" s="20" t="s">
        <v>3</v>
      </c>
      <c r="C13" s="106" t="str">
        <f>IF($A$15&lt;&gt;"",VLOOKUP($A$15,elite,2,FALSE)," ")</f>
        <v xml:space="preserve"> </v>
      </c>
      <c r="D13" s="107"/>
      <c r="E13" s="108"/>
      <c r="F13" s="12" t="str">
        <f>IF($A$15&lt;&gt;"",VLOOKUP($A$15,elite,4,FALSE)," ")</f>
        <v xml:space="preserve"> </v>
      </c>
      <c r="J13" s="11" t="s">
        <v>11</v>
      </c>
    </row>
    <row r="14" spans="1:10" ht="16.5" x14ac:dyDescent="0.25">
      <c r="A14" s="20" t="s">
        <v>0</v>
      </c>
    </row>
    <row r="15" spans="1:10" ht="16.5" x14ac:dyDescent="0.25">
      <c r="A15" s="21"/>
    </row>
    <row r="16" spans="1:10" ht="16.5" x14ac:dyDescent="0.25">
      <c r="A16" s="20" t="s">
        <v>1</v>
      </c>
      <c r="D16" s="103"/>
      <c r="E16" s="104"/>
      <c r="F16" s="104"/>
      <c r="G16" s="105"/>
      <c r="H16" s="18"/>
      <c r="I16" s="18"/>
    </row>
    <row r="17" spans="1:10" ht="16.5" x14ac:dyDescent="0.25">
      <c r="A17" s="20" t="s">
        <v>2</v>
      </c>
      <c r="D17" s="103"/>
      <c r="E17" s="104"/>
      <c r="F17" s="104"/>
      <c r="G17" s="105"/>
      <c r="H17" s="18"/>
      <c r="I17" s="18"/>
    </row>
    <row r="18" spans="1:10" ht="18" customHeight="1" x14ac:dyDescent="0.2">
      <c r="D18" s="103"/>
      <c r="E18" s="104"/>
      <c r="F18" s="104"/>
      <c r="G18" s="105"/>
      <c r="H18" s="18"/>
      <c r="I18" s="18"/>
    </row>
    <row r="19" spans="1:10" ht="18" customHeight="1" x14ac:dyDescent="0.2">
      <c r="D19" s="103"/>
      <c r="E19" s="104"/>
      <c r="F19" s="104"/>
      <c r="G19" s="105"/>
      <c r="H19" s="18"/>
      <c r="I19" s="18"/>
    </row>
    <row r="20" spans="1:10" ht="18" customHeight="1" x14ac:dyDescent="0.2">
      <c r="D20" s="103"/>
      <c r="E20" s="104"/>
      <c r="F20" s="104"/>
      <c r="G20" s="105"/>
      <c r="H20" s="18"/>
      <c r="I20" s="18"/>
    </row>
    <row r="22" spans="1:10" ht="25.5" customHeight="1" x14ac:dyDescent="0.2">
      <c r="A22" s="52" t="s">
        <v>4</v>
      </c>
      <c r="B22" s="53" t="s">
        <v>5</v>
      </c>
      <c r="C22" s="53" t="s">
        <v>6</v>
      </c>
      <c r="D22" s="109" t="s">
        <v>7</v>
      </c>
      <c r="E22" s="109"/>
      <c r="F22" s="109"/>
      <c r="G22" s="109"/>
      <c r="H22" s="54" t="s">
        <v>8</v>
      </c>
      <c r="I22" s="100" t="s">
        <v>46</v>
      </c>
      <c r="J22" s="101"/>
    </row>
    <row r="23" spans="1:10" s="2" customFormat="1" ht="18.95" customHeight="1" x14ac:dyDescent="0.2">
      <c r="A23" s="5" t="str">
        <f>IF($A$15&lt;&gt;"",VLOOKUP($A$15,elite,5,FALSE)," ")</f>
        <v xml:space="preserve"> </v>
      </c>
      <c r="B23" s="6" t="str">
        <f>IF(ISERROR(SUM(A23*100+C23)),"",SUM(A23*100+C23))</f>
        <v/>
      </c>
      <c r="C23" s="6" t="str">
        <f>IF($A$15&lt;&gt;"",VLOOKUP($A$15,elite,6,FALSE)," ")</f>
        <v xml:space="preserve"> </v>
      </c>
      <c r="D23" s="89"/>
      <c r="E23" s="89"/>
      <c r="F23" s="89"/>
      <c r="G23" s="89"/>
      <c r="H23" s="19"/>
      <c r="I23" s="96"/>
      <c r="J23" s="97"/>
    </row>
    <row r="24" spans="1:10" s="2" customFormat="1" ht="18.95" customHeight="1" x14ac:dyDescent="0.2">
      <c r="A24" s="5" t="str">
        <f>IF($A$15&lt;&gt;"",VLOOKUP($A$15,elite,8,FALSE)," ")</f>
        <v xml:space="preserve"> </v>
      </c>
      <c r="B24" s="6" t="str">
        <f t="shared" ref="B24:B34" si="0">IF(ISERROR(SUM(A24*100+C24)),"",SUM(A24*100+C24))</f>
        <v/>
      </c>
      <c r="C24" s="6" t="str">
        <f>IF($A$15&lt;&gt;"",VLOOKUP($A$15,elite,9,FALSE)," ")</f>
        <v xml:space="preserve"> </v>
      </c>
      <c r="D24" s="89"/>
      <c r="E24" s="89"/>
      <c r="F24" s="89"/>
      <c r="G24" s="89"/>
      <c r="H24" s="19"/>
      <c r="I24" s="96"/>
      <c r="J24" s="97"/>
    </row>
    <row r="25" spans="1:10" s="2" customFormat="1" ht="18.95" customHeight="1" x14ac:dyDescent="0.2">
      <c r="A25" s="5" t="str">
        <f>IF($A$15&lt;&gt;"",VLOOKUP($A$15,elite,11,FALSE)," ")</f>
        <v xml:space="preserve"> </v>
      </c>
      <c r="B25" s="6" t="str">
        <f t="shared" si="0"/>
        <v/>
      </c>
      <c r="C25" s="6" t="str">
        <f>IF($A$15&lt;&gt;"",VLOOKUP($A$15,elite,12,FALSE)," ")</f>
        <v xml:space="preserve"> </v>
      </c>
      <c r="D25" s="89"/>
      <c r="E25" s="89"/>
      <c r="F25" s="89"/>
      <c r="G25" s="89"/>
      <c r="H25" s="19"/>
      <c r="I25" s="96"/>
      <c r="J25" s="97"/>
    </row>
    <row r="26" spans="1:10" s="2" customFormat="1" ht="18.95" customHeight="1" x14ac:dyDescent="0.2">
      <c r="A26" s="5" t="str">
        <f>IF($A$15&lt;&gt;"",VLOOKUP($A$15,elite,14,FALSE)," ")</f>
        <v xml:space="preserve"> </v>
      </c>
      <c r="B26" s="6" t="str">
        <f t="shared" si="0"/>
        <v/>
      </c>
      <c r="C26" s="6" t="str">
        <f>IF($A$15&lt;&gt;"",VLOOKUP($A$15,elite,15,FALSE)," ")</f>
        <v xml:space="preserve"> </v>
      </c>
      <c r="D26" s="89"/>
      <c r="E26" s="89"/>
      <c r="F26" s="89"/>
      <c r="G26" s="89"/>
      <c r="H26" s="19"/>
      <c r="I26" s="96"/>
      <c r="J26" s="97"/>
    </row>
    <row r="27" spans="1:10" s="2" customFormat="1" ht="18.95" customHeight="1" x14ac:dyDescent="0.2">
      <c r="A27" s="5" t="str">
        <f>IF($A$15&lt;&gt;"",VLOOKUP($A$15,elite,17,FALSE)," ")</f>
        <v xml:space="preserve"> </v>
      </c>
      <c r="B27" s="6" t="str">
        <f t="shared" si="0"/>
        <v/>
      </c>
      <c r="C27" s="6" t="str">
        <f>IF($A$15&lt;&gt;"",VLOOKUP($A$15,elite,18,FALSE)," ")</f>
        <v xml:space="preserve"> </v>
      </c>
      <c r="D27" s="89"/>
      <c r="E27" s="89"/>
      <c r="F27" s="89"/>
      <c r="G27" s="89"/>
      <c r="H27" s="19"/>
      <c r="I27" s="96"/>
      <c r="J27" s="97"/>
    </row>
    <row r="28" spans="1:10" s="2" customFormat="1" ht="18.95" customHeight="1" x14ac:dyDescent="0.2">
      <c r="A28" s="5" t="str">
        <f>IF($A$15&lt;&gt;"",VLOOKUP($A$15,elite,20,FALSE)," ")</f>
        <v xml:space="preserve"> </v>
      </c>
      <c r="B28" s="6" t="str">
        <f t="shared" si="0"/>
        <v/>
      </c>
      <c r="C28" s="6" t="str">
        <f>IF($A$15&lt;&gt;"",VLOOKUP($A$15,elite,21,FALSE)," ")</f>
        <v xml:space="preserve"> </v>
      </c>
      <c r="D28" s="89"/>
      <c r="E28" s="89"/>
      <c r="F28" s="89"/>
      <c r="G28" s="89"/>
      <c r="H28" s="19"/>
      <c r="I28" s="96"/>
      <c r="J28" s="97"/>
    </row>
    <row r="29" spans="1:10" s="2" customFormat="1" ht="18.95" customHeight="1" x14ac:dyDescent="0.2">
      <c r="A29" s="5" t="str">
        <f>IF($A$15&lt;&gt;"",VLOOKUP($A$15,elite,23,FALSE)," ")</f>
        <v xml:space="preserve"> </v>
      </c>
      <c r="B29" s="6" t="str">
        <f t="shared" si="0"/>
        <v/>
      </c>
      <c r="C29" s="6" t="str">
        <f>IF($A$15&lt;&gt;"",VLOOKUP($A$15,elite,24,FALSE)," ")</f>
        <v xml:space="preserve"> </v>
      </c>
      <c r="D29" s="89"/>
      <c r="E29" s="89"/>
      <c r="F29" s="89"/>
      <c r="G29" s="89"/>
      <c r="H29" s="19"/>
      <c r="I29" s="96"/>
      <c r="J29" s="97"/>
    </row>
    <row r="30" spans="1:10" s="2" customFormat="1" ht="18.95" customHeight="1" x14ac:dyDescent="0.2">
      <c r="A30" s="5" t="str">
        <f>IF($A$15&lt;&gt;"",VLOOKUP($A$15,elite,26,FALSE)," ")</f>
        <v xml:space="preserve"> </v>
      </c>
      <c r="B30" s="6" t="str">
        <f t="shared" si="0"/>
        <v/>
      </c>
      <c r="C30" s="6" t="str">
        <f>IF($A$15&lt;&gt;"",VLOOKUP($A$15,elite,27,FALSE)," ")</f>
        <v xml:space="preserve"> </v>
      </c>
      <c r="D30" s="89"/>
      <c r="E30" s="89"/>
      <c r="F30" s="89"/>
      <c r="G30" s="89"/>
      <c r="H30" s="19"/>
      <c r="I30" s="96"/>
      <c r="J30" s="97"/>
    </row>
    <row r="31" spans="1:10" s="2" customFormat="1" ht="18.95" customHeight="1" x14ac:dyDescent="0.2">
      <c r="A31" s="5" t="str">
        <f>IF($A$15&lt;&gt;"",VLOOKUP($A$15,elite,29,FALSE)," ")</f>
        <v xml:space="preserve"> </v>
      </c>
      <c r="B31" s="6" t="str">
        <f t="shared" si="0"/>
        <v/>
      </c>
      <c r="C31" s="6" t="str">
        <f>IF($A$15&lt;&gt;"",VLOOKUP($A$15,elite,30,FALSE)," ")</f>
        <v xml:space="preserve"> </v>
      </c>
      <c r="D31" s="89"/>
      <c r="E31" s="89"/>
      <c r="F31" s="89"/>
      <c r="G31" s="89"/>
      <c r="H31" s="19"/>
      <c r="I31" s="96"/>
      <c r="J31" s="97"/>
    </row>
    <row r="32" spans="1:10" s="2" customFormat="1" ht="18.95" customHeight="1" x14ac:dyDescent="0.2">
      <c r="A32" s="5" t="str">
        <f>IF($A$15&lt;&gt;"",VLOOKUP($A$15,elite,32,FALSE)," ")</f>
        <v xml:space="preserve"> </v>
      </c>
      <c r="B32" s="6" t="str">
        <f t="shared" si="0"/>
        <v/>
      </c>
      <c r="C32" s="6" t="str">
        <f>IF($A$15&lt;&gt;"",VLOOKUP($A$15,elite,33,FALSE)," ")</f>
        <v xml:space="preserve"> </v>
      </c>
      <c r="D32" s="89"/>
      <c r="E32" s="89"/>
      <c r="F32" s="89"/>
      <c r="G32" s="89"/>
      <c r="H32" s="19"/>
      <c r="I32" s="96"/>
      <c r="J32" s="97"/>
    </row>
    <row r="33" spans="1:12" s="2" customFormat="1" ht="18.95" customHeight="1" x14ac:dyDescent="0.2">
      <c r="A33" s="5" t="str">
        <f>IF($A$15&lt;&gt;"",VLOOKUP($A$15,elite,35,FALSE)," ")</f>
        <v xml:space="preserve"> </v>
      </c>
      <c r="B33" s="6" t="str">
        <f t="shared" si="0"/>
        <v/>
      </c>
      <c r="C33" s="6" t="str">
        <f>IF($A$15&lt;&gt;"",VLOOKUP($A$15,elite,36,FALSE)," ")</f>
        <v xml:space="preserve"> </v>
      </c>
      <c r="D33" s="89"/>
      <c r="E33" s="89"/>
      <c r="F33" s="89"/>
      <c r="G33" s="89"/>
      <c r="H33" s="19"/>
      <c r="I33" s="96"/>
      <c r="J33" s="97"/>
    </row>
    <row r="34" spans="1:12" s="2" customFormat="1" ht="18.95" customHeight="1" x14ac:dyDescent="0.2">
      <c r="A34" s="5" t="str">
        <f>IF($A$15&lt;&gt;"",VLOOKUP($A$15,elite,38,FALSE)," ")</f>
        <v xml:space="preserve"> </v>
      </c>
      <c r="B34" s="6" t="str">
        <f t="shared" si="0"/>
        <v/>
      </c>
      <c r="C34" s="6" t="str">
        <f>IF($A$15&lt;&gt;"",VLOOKUP($A$15,elite,39,FALSE)," ")</f>
        <v xml:space="preserve"> </v>
      </c>
      <c r="D34" s="89"/>
      <c r="E34" s="89"/>
      <c r="F34" s="89"/>
      <c r="G34" s="89"/>
      <c r="H34" s="19"/>
      <c r="I34" s="96"/>
      <c r="J34" s="97"/>
    </row>
    <row r="35" spans="1:12" s="2" customFormat="1" ht="18.95" customHeight="1" x14ac:dyDescent="0.2">
      <c r="A35" s="5" t="str">
        <f>IF($A$15&lt;&gt;"",VLOOKUP($A$15,elite,41,FALSE)," ")</f>
        <v xml:space="preserve"> </v>
      </c>
      <c r="B35" s="6" t="str">
        <f>IF(ISERROR(SUM(A35*100+C35)),"",SUM(A35*100+C35))</f>
        <v/>
      </c>
      <c r="C35" s="6" t="str">
        <f>IF($A$15&lt;&gt;"",VLOOKUP($A$15,elite,42,FALSE)," ")</f>
        <v xml:space="preserve"> </v>
      </c>
      <c r="D35" s="96"/>
      <c r="E35" s="98"/>
      <c r="F35" s="98"/>
      <c r="G35" s="99"/>
      <c r="H35" s="19"/>
      <c r="I35" s="96"/>
      <c r="J35" s="97"/>
    </row>
    <row r="36" spans="1:12" s="2" customFormat="1" ht="18.95" customHeight="1" x14ac:dyDescent="0.2">
      <c r="A36" s="82" t="s">
        <v>66</v>
      </c>
      <c r="B36" s="83"/>
      <c r="C36" s="83"/>
      <c r="D36" s="83"/>
      <c r="E36" s="83"/>
      <c r="F36" s="83"/>
      <c r="G36" s="83"/>
      <c r="H36" s="83"/>
      <c r="I36" s="83"/>
      <c r="J36" s="84"/>
    </row>
    <row r="37" spans="1:12" s="2" customFormat="1" ht="18.95" customHeight="1" x14ac:dyDescent="0.2">
      <c r="A37" s="75" t="str">
        <f>IF($A$15&lt;&gt;"",VLOOKUP($A$15,elite,47,FALSE)," ")</f>
        <v xml:space="preserve"> </v>
      </c>
      <c r="B37" s="76" t="str">
        <f>IF(ISERROR(SUM(A37*100+C37)),"",SUM(A37*100+C37))</f>
        <v/>
      </c>
      <c r="C37" s="76" t="str">
        <f>IF($A$15&lt;&gt;"",VLOOKUP($A$15,elite,48,FALSE)," ")</f>
        <v xml:space="preserve"> </v>
      </c>
      <c r="D37" s="86"/>
      <c r="E37" s="87"/>
      <c r="F37" s="87"/>
      <c r="G37" s="88"/>
      <c r="H37" s="72"/>
      <c r="I37" s="86"/>
      <c r="J37" s="90"/>
    </row>
    <row r="38" spans="1:12" s="2" customFormat="1" ht="18.95" customHeight="1" x14ac:dyDescent="0.2">
      <c r="A38" s="5"/>
      <c r="B38" s="6"/>
      <c r="C38" s="6"/>
      <c r="D38" s="89"/>
      <c r="E38" s="89"/>
      <c r="F38" s="89"/>
      <c r="G38" s="89"/>
      <c r="H38" s="77"/>
      <c r="I38" s="89"/>
      <c r="J38" s="91"/>
    </row>
    <row r="39" spans="1:12" s="2" customFormat="1" ht="18.95" customHeight="1" x14ac:dyDescent="0.2">
      <c r="A39" s="75" t="str">
        <f>IF($A$15&lt;&gt;"",VLOOKUP($A$15,elite,47,FALSE)," ")</f>
        <v xml:space="preserve"> </v>
      </c>
      <c r="B39" s="76" t="str">
        <f>IF(ISERROR(SUM(A39*100+C39)),"",SUM(A39*100+C39))</f>
        <v/>
      </c>
      <c r="C39" s="6" t="str">
        <f>IF($A$15&lt;&gt;"",VLOOKUP($A$15,elite,48,FALSE)," ")</f>
        <v xml:space="preserve"> </v>
      </c>
      <c r="D39" s="89"/>
      <c r="E39" s="89"/>
      <c r="F39" s="89"/>
      <c r="G39" s="89"/>
      <c r="H39" s="77"/>
      <c r="I39" s="89"/>
      <c r="J39" s="91"/>
    </row>
    <row r="40" spans="1:12" s="2" customFormat="1" ht="18.95" customHeight="1" x14ac:dyDescent="0.2">
      <c r="A40" s="5"/>
      <c r="B40" s="6"/>
      <c r="C40" s="6"/>
      <c r="D40" s="92"/>
      <c r="E40" s="93"/>
      <c r="F40" s="93"/>
      <c r="G40" s="94"/>
      <c r="H40" s="39"/>
      <c r="I40" s="92"/>
      <c r="J40" s="95"/>
    </row>
    <row r="41" spans="1:12" ht="37.5" customHeight="1" x14ac:dyDescent="0.2">
      <c r="A41" s="42" t="s">
        <v>49</v>
      </c>
      <c r="B41" s="85"/>
      <c r="C41" s="85"/>
      <c r="D41" s="85"/>
      <c r="E41" s="85"/>
      <c r="F41" s="43"/>
      <c r="G41" s="43"/>
      <c r="H41" s="44"/>
      <c r="I41" s="43"/>
      <c r="J41" s="45"/>
    </row>
    <row r="42" spans="1:12" ht="6" customHeight="1" x14ac:dyDescent="0.2">
      <c r="A42" s="46"/>
      <c r="B42" s="40"/>
      <c r="C42" s="40"/>
      <c r="D42" s="40"/>
      <c r="E42" s="40"/>
      <c r="F42" s="40"/>
      <c r="G42" s="40"/>
      <c r="H42" s="41"/>
      <c r="I42" s="40"/>
      <c r="J42" s="47"/>
    </row>
    <row r="43" spans="1:12" ht="18" customHeight="1" x14ac:dyDescent="0.2">
      <c r="A43" s="46" t="s">
        <v>67</v>
      </c>
      <c r="B43" s="40"/>
      <c r="C43" s="40"/>
      <c r="D43" s="40"/>
      <c r="E43" s="40"/>
      <c r="F43" s="40"/>
      <c r="G43" s="40"/>
      <c r="H43" s="41"/>
      <c r="I43" s="40"/>
      <c r="J43" s="47"/>
    </row>
    <row r="44" spans="1:12" ht="15" customHeight="1" x14ac:dyDescent="0.2">
      <c r="A44" s="46" t="s">
        <v>68</v>
      </c>
      <c r="B44" s="40"/>
      <c r="C44" s="40"/>
      <c r="D44" s="40"/>
      <c r="E44" s="40"/>
      <c r="F44" s="40"/>
      <c r="G44" s="40"/>
      <c r="H44" s="41"/>
      <c r="I44" s="40"/>
      <c r="J44" s="47"/>
    </row>
    <row r="45" spans="1:12" ht="18" customHeight="1" x14ac:dyDescent="0.2">
      <c r="A45" s="48" t="s">
        <v>57</v>
      </c>
      <c r="B45" s="40"/>
      <c r="C45" s="40"/>
      <c r="D45" s="40"/>
      <c r="E45" s="40"/>
      <c r="F45" s="40"/>
      <c r="G45" s="40"/>
      <c r="H45" s="40"/>
      <c r="I45" s="40"/>
      <c r="J45" s="47"/>
    </row>
    <row r="46" spans="1:12" ht="18" customHeight="1" x14ac:dyDescent="0.2">
      <c r="A46" s="49" t="s">
        <v>44</v>
      </c>
      <c r="B46" s="79" t="s">
        <v>50</v>
      </c>
      <c r="C46" s="50"/>
      <c r="D46" s="50"/>
      <c r="E46" s="50"/>
      <c r="F46" s="50"/>
      <c r="G46" s="50"/>
      <c r="H46" s="50"/>
      <c r="I46" s="50"/>
      <c r="J46" s="51"/>
      <c r="K46" s="13" t="b">
        <v>0</v>
      </c>
      <c r="L46" s="13">
        <f>IF(K46=TRUE,1,0)</f>
        <v>0</v>
      </c>
    </row>
    <row r="47" spans="1:12" ht="18" customHeight="1" x14ac:dyDescent="0.2"/>
  </sheetData>
  <sheetProtection password="EE9D" sheet="1" objects="1" scenarios="1" selectLockedCells="1"/>
  <mergeCells count="45">
    <mergeCell ref="D30:G30"/>
    <mergeCell ref="D31:G31"/>
    <mergeCell ref="D32:G32"/>
    <mergeCell ref="D26:G26"/>
    <mergeCell ref="D27:G27"/>
    <mergeCell ref="D28:G28"/>
    <mergeCell ref="D29:G29"/>
    <mergeCell ref="I28:J28"/>
    <mergeCell ref="G9:J9"/>
    <mergeCell ref="D16:G16"/>
    <mergeCell ref="D17:G17"/>
    <mergeCell ref="C13:E13"/>
    <mergeCell ref="D18:G18"/>
    <mergeCell ref="D19:G19"/>
    <mergeCell ref="D20:G20"/>
    <mergeCell ref="D22:G22"/>
    <mergeCell ref="D23:G23"/>
    <mergeCell ref="D24:G24"/>
    <mergeCell ref="D25:G25"/>
    <mergeCell ref="I35:J35"/>
    <mergeCell ref="I33:J33"/>
    <mergeCell ref="D34:G34"/>
    <mergeCell ref="D35:G35"/>
    <mergeCell ref="I22:J22"/>
    <mergeCell ref="I23:J23"/>
    <mergeCell ref="I24:J24"/>
    <mergeCell ref="I25:J25"/>
    <mergeCell ref="I26:J26"/>
    <mergeCell ref="I27:J27"/>
    <mergeCell ref="I29:J29"/>
    <mergeCell ref="I30:J30"/>
    <mergeCell ref="I31:J31"/>
    <mergeCell ref="I32:J32"/>
    <mergeCell ref="D33:G33"/>
    <mergeCell ref="I34:J34"/>
    <mergeCell ref="A36:J36"/>
    <mergeCell ref="B41:E41"/>
    <mergeCell ref="D37:G37"/>
    <mergeCell ref="D38:G38"/>
    <mergeCell ref="I37:J37"/>
    <mergeCell ref="I38:J38"/>
    <mergeCell ref="D39:G39"/>
    <mergeCell ref="I39:J39"/>
    <mergeCell ref="D40:G40"/>
    <mergeCell ref="I40:J40"/>
  </mergeCells>
  <phoneticPr fontId="6" type="noConversion"/>
  <conditionalFormatting sqref="A23:J35 A37:J38 A36">
    <cfRule type="expression" dxfId="173" priority="2" stopIfTrue="1">
      <formula>$L$46=1</formula>
    </cfRule>
  </conditionalFormatting>
  <conditionalFormatting sqref="A39:J40">
    <cfRule type="expression" dxfId="172" priority="1" stopIfTrue="1">
      <formula>$L$46=1</formula>
    </cfRule>
  </conditionalFormatting>
  <dataValidations xWindow="500" yWindow="905" count="1">
    <dataValidation type="whole" operator="greaterThan" allowBlank="1" showInputMessage="1" showErrorMessage="1" promptTitle="Jahrgang" prompt="Bitte Jahrgang im Format JJJJ = 1999" sqref="H23:H35 H37:H40">
      <formula1>1900</formula1>
    </dataValidation>
  </dataValidations>
  <hyperlinks>
    <hyperlink ref="B46" r:id="rId1"/>
  </hyperlinks>
  <pageMargins left="0.43307086614173229" right="0.31496062992125984" top="0.19685039370078741" bottom="0.47244094488188981" header="0" footer="0.35433070866141736"/>
  <pageSetup paperSize="9" scale="99" orientation="portrait" r:id="rId2"/>
  <headerFooter alignWithMargins="0">
    <oddFooter>&amp;LAA&amp;RDatum &amp; 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Drop Down 5">
              <controlPr defaultSize="0" print="0" autoLine="0" autoPict="0">
                <anchor moveWithCells="1">
                  <from>
                    <xdr:col>2</xdr:col>
                    <xdr:colOff>9525</xdr:colOff>
                    <xdr:row>12</xdr:row>
                    <xdr:rowOff>0</xdr:rowOff>
                  </from>
                  <to>
                    <xdr:col>5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 enableFormatConditionsCalculation="0">
    <tabColor indexed="48"/>
    <pageSetUpPr fitToPage="1"/>
  </sheetPr>
  <dimension ref="A1:Q50"/>
  <sheetViews>
    <sheetView showGridLines="0" showRowColHeaders="0" showZeros="0" workbookViewId="0">
      <selection activeCell="D16" sqref="D16:G16"/>
    </sheetView>
  </sheetViews>
  <sheetFormatPr baseColWidth="10" defaultRowHeight="12.75" x14ac:dyDescent="0.2"/>
  <cols>
    <col min="1" max="1" width="8.28515625" customWidth="1"/>
    <col min="2" max="2" width="9.140625" customWidth="1"/>
    <col min="3" max="3" width="8.7109375" customWidth="1"/>
    <col min="6" max="6" width="13.140625" customWidth="1"/>
    <col min="7" max="7" width="5.28515625" customWidth="1"/>
    <col min="8" max="8" width="9.5703125" customWidth="1"/>
    <col min="9" max="9" width="7.42578125" customWidth="1"/>
    <col min="10" max="10" width="10.28515625" customWidth="1"/>
    <col min="11" max="11" width="0" style="13" hidden="1" customWidth="1"/>
    <col min="12" max="13" width="0" hidden="1" customWidth="1"/>
    <col min="14" max="14" width="9.140625" hidden="1" customWidth="1"/>
    <col min="15" max="15" width="6.7109375" hidden="1" customWidth="1"/>
    <col min="16" max="16" width="7" hidden="1" customWidth="1"/>
    <col min="17" max="17" width="9" hidden="1" customWidth="1"/>
  </cols>
  <sheetData>
    <row r="1" spans="1:17" x14ac:dyDescent="0.2">
      <c r="K1" s="29">
        <f>F9</f>
        <v>2026</v>
      </c>
    </row>
    <row r="9" spans="1:17" ht="18" x14ac:dyDescent="0.25">
      <c r="A9" s="20" t="s">
        <v>54</v>
      </c>
      <c r="F9" s="1">
        <f>Elite!F9</f>
        <v>2026</v>
      </c>
      <c r="G9" s="113">
        <f>Elite!G9</f>
        <v>46075</v>
      </c>
      <c r="H9" s="113"/>
      <c r="I9" s="113"/>
      <c r="J9" s="113"/>
    </row>
    <row r="10" spans="1:17" ht="18" x14ac:dyDescent="0.25">
      <c r="A10" s="20" t="s">
        <v>56</v>
      </c>
      <c r="J10" s="3" t="str">
        <f>Elite!J10</f>
        <v>in Bern</v>
      </c>
    </row>
    <row r="11" spans="1:17" ht="12.75" customHeight="1" x14ac:dyDescent="0.25">
      <c r="A11" s="20"/>
    </row>
    <row r="12" spans="1:17" ht="12.75" customHeight="1" x14ac:dyDescent="0.25">
      <c r="A12" s="20"/>
    </row>
    <row r="13" spans="1:17" ht="20.25" x14ac:dyDescent="0.3">
      <c r="A13" s="20" t="s">
        <v>3</v>
      </c>
      <c r="C13" s="106" t="str">
        <f>IF($A$15&lt;&gt;"",VLOOKUP($A$15,junior,2,FALSE)," ")</f>
        <v xml:space="preserve"> </v>
      </c>
      <c r="D13" s="107"/>
      <c r="E13" s="108"/>
      <c r="F13" s="12" t="str">
        <f>IF($A$15&lt;&gt;"",VLOOKUP($A$15,junior,4,FALSE)," ")</f>
        <v xml:space="preserve"> </v>
      </c>
      <c r="J13" s="22" t="s">
        <v>12</v>
      </c>
      <c r="L13" s="24"/>
      <c r="N13" s="25">
        <f>$K$1-20</f>
        <v>2006</v>
      </c>
      <c r="O13" s="26">
        <f>$K$1</f>
        <v>2026</v>
      </c>
      <c r="P13" s="27">
        <f t="shared" ref="P13:P25" si="0">O13-N13</f>
        <v>20</v>
      </c>
      <c r="Q13" s="28" t="s">
        <v>60</v>
      </c>
    </row>
    <row r="14" spans="1:17" ht="16.5" x14ac:dyDescent="0.25">
      <c r="A14" s="20" t="s">
        <v>0</v>
      </c>
      <c r="L14" s="24"/>
      <c r="M14" s="24"/>
      <c r="N14" s="25">
        <f>$K$1-19</f>
        <v>2007</v>
      </c>
      <c r="O14" s="26">
        <f>$K$1</f>
        <v>2026</v>
      </c>
      <c r="P14" s="27">
        <f t="shared" si="0"/>
        <v>19</v>
      </c>
      <c r="Q14" s="28" t="s">
        <v>60</v>
      </c>
    </row>
    <row r="15" spans="1:17" ht="16.5" x14ac:dyDescent="0.25">
      <c r="A15" s="21"/>
      <c r="L15" s="24"/>
      <c r="M15" s="24"/>
      <c r="N15" s="25">
        <f>$K$1-18</f>
        <v>2008</v>
      </c>
      <c r="O15" s="26">
        <f>$K$1</f>
        <v>2026</v>
      </c>
      <c r="P15" s="27">
        <f t="shared" si="0"/>
        <v>18</v>
      </c>
      <c r="Q15" s="28" t="s">
        <v>61</v>
      </c>
    </row>
    <row r="16" spans="1:17" ht="16.5" x14ac:dyDescent="0.25">
      <c r="A16" s="20" t="s">
        <v>1</v>
      </c>
      <c r="D16" s="103"/>
      <c r="E16" s="104"/>
      <c r="F16" s="104"/>
      <c r="G16" s="105"/>
      <c r="H16" s="18"/>
      <c r="I16" s="18"/>
      <c r="L16" s="24"/>
      <c r="M16" s="24"/>
      <c r="N16" s="25">
        <f>$K$1-17</f>
        <v>2009</v>
      </c>
      <c r="O16" s="26">
        <f>$K$1</f>
        <v>2026</v>
      </c>
      <c r="P16" s="27">
        <f t="shared" si="0"/>
        <v>17</v>
      </c>
      <c r="Q16" s="28" t="s">
        <v>61</v>
      </c>
    </row>
    <row r="17" spans="1:17" ht="16.5" x14ac:dyDescent="0.25">
      <c r="A17" s="20" t="s">
        <v>2</v>
      </c>
      <c r="D17" s="103"/>
      <c r="E17" s="104"/>
      <c r="F17" s="104"/>
      <c r="G17" s="105"/>
      <c r="H17" s="18"/>
      <c r="I17" s="18"/>
      <c r="L17" s="24"/>
      <c r="M17" s="24"/>
      <c r="N17" s="25">
        <f>$K$1-16</f>
        <v>2010</v>
      </c>
      <c r="O17" s="26">
        <f>$K$1</f>
        <v>2026</v>
      </c>
      <c r="P17" s="27">
        <f t="shared" si="0"/>
        <v>16</v>
      </c>
      <c r="Q17" s="28" t="s">
        <v>62</v>
      </c>
    </row>
    <row r="18" spans="1:17" ht="18" customHeight="1" x14ac:dyDescent="0.2">
      <c r="D18" s="103"/>
      <c r="E18" s="104"/>
      <c r="F18" s="104"/>
      <c r="G18" s="105"/>
      <c r="H18" s="18"/>
      <c r="I18" s="18"/>
      <c r="N18" s="25">
        <v>2001</v>
      </c>
      <c r="O18" s="26">
        <f t="shared" ref="O18:O25" si="1">$K$1</f>
        <v>2026</v>
      </c>
      <c r="P18" s="27">
        <f t="shared" si="0"/>
        <v>25</v>
      </c>
      <c r="Q18" s="28" t="s">
        <v>62</v>
      </c>
    </row>
    <row r="19" spans="1:17" ht="18" customHeight="1" x14ac:dyDescent="0.2">
      <c r="D19" s="103"/>
      <c r="E19" s="104"/>
      <c r="F19" s="104"/>
      <c r="G19" s="105"/>
      <c r="H19" s="18"/>
      <c r="I19" s="18"/>
      <c r="N19" s="25">
        <v>2002</v>
      </c>
      <c r="O19" s="26">
        <f t="shared" si="1"/>
        <v>2026</v>
      </c>
      <c r="P19" s="27">
        <f t="shared" si="0"/>
        <v>24</v>
      </c>
      <c r="Q19" s="28" t="s">
        <v>62</v>
      </c>
    </row>
    <row r="20" spans="1:17" ht="18" customHeight="1" x14ac:dyDescent="0.2">
      <c r="D20" s="103"/>
      <c r="E20" s="104"/>
      <c r="F20" s="104"/>
      <c r="G20" s="105"/>
      <c r="H20" s="18"/>
      <c r="I20" s="18"/>
      <c r="N20" s="25">
        <v>2003</v>
      </c>
      <c r="O20" s="26">
        <f t="shared" si="1"/>
        <v>2026</v>
      </c>
      <c r="P20" s="27">
        <f t="shared" si="0"/>
        <v>23</v>
      </c>
      <c r="Q20" s="28" t="s">
        <v>62</v>
      </c>
    </row>
    <row r="21" spans="1:17" x14ac:dyDescent="0.2">
      <c r="N21" s="25">
        <v>2004</v>
      </c>
      <c r="O21" s="26">
        <f t="shared" si="1"/>
        <v>2026</v>
      </c>
      <c r="P21" s="27">
        <f t="shared" si="0"/>
        <v>22</v>
      </c>
      <c r="Q21" s="28" t="s">
        <v>62</v>
      </c>
    </row>
    <row r="22" spans="1:17" ht="25.5" customHeight="1" x14ac:dyDescent="0.2">
      <c r="A22" s="52" t="s">
        <v>4</v>
      </c>
      <c r="B22" s="53" t="s">
        <v>5</v>
      </c>
      <c r="C22" s="53" t="s">
        <v>6</v>
      </c>
      <c r="D22" s="112" t="s">
        <v>7</v>
      </c>
      <c r="E22" s="112"/>
      <c r="F22" s="112"/>
      <c r="G22" s="112"/>
      <c r="H22" s="55" t="s">
        <v>8</v>
      </c>
      <c r="I22" s="56" t="s">
        <v>48</v>
      </c>
      <c r="J22" s="57" t="s">
        <v>47</v>
      </c>
      <c r="K22" s="17"/>
      <c r="N22" s="25">
        <v>2005</v>
      </c>
      <c r="O22" s="26">
        <f t="shared" si="1"/>
        <v>2026</v>
      </c>
      <c r="P22" s="27">
        <f t="shared" si="0"/>
        <v>21</v>
      </c>
      <c r="Q22" s="28" t="s">
        <v>62</v>
      </c>
    </row>
    <row r="23" spans="1:17" s="2" customFormat="1" ht="18.95" customHeight="1" x14ac:dyDescent="0.2">
      <c r="A23" s="59" t="str">
        <f>IF($A$15&lt;&gt;"",VLOOKUP($A$15,junior,5,FALSE)," ")</f>
        <v xml:space="preserve"> </v>
      </c>
      <c r="B23" s="60" t="str">
        <f>IF(ISERROR(SUM(A23*100+C23)),"",SUM(A23*100+C23))</f>
        <v/>
      </c>
      <c r="C23" s="60" t="str">
        <f>IF($A$15&lt;&gt;"",VLOOKUP($A$15,junior,6,FALSE)," ")</f>
        <v xml:space="preserve"> </v>
      </c>
      <c r="D23" s="89"/>
      <c r="E23" s="89"/>
      <c r="F23" s="89"/>
      <c r="G23" s="89"/>
      <c r="H23" s="19"/>
      <c r="I23" s="61" t="str">
        <f>IF(OR(K23=$P$13,K23=$P$14),"U21",IF(OR(K23=$P$15,K23=$P$16),"U19",IF(OR(K23=$P$17,K23&lt;$P$17),"U10-U17","")))</f>
        <v/>
      </c>
      <c r="J23" s="30"/>
      <c r="K23" s="62" t="str">
        <f t="shared" ref="K23:K33" si="2">IF(H23="","",$K$1-H23)</f>
        <v/>
      </c>
      <c r="N23" s="25">
        <v>2006</v>
      </c>
      <c r="O23" s="26">
        <f t="shared" si="1"/>
        <v>2026</v>
      </c>
      <c r="P23" s="27">
        <f t="shared" si="0"/>
        <v>20</v>
      </c>
      <c r="Q23" s="28" t="s">
        <v>62</v>
      </c>
    </row>
    <row r="24" spans="1:17" s="2" customFormat="1" ht="18.95" customHeight="1" x14ac:dyDescent="0.2">
      <c r="A24" s="59" t="str">
        <f>IF($A$15&lt;&gt;"",VLOOKUP($A$15,junior,8,FALSE)," ")</f>
        <v xml:space="preserve"> </v>
      </c>
      <c r="B24" s="60" t="str">
        <f t="shared" ref="B24:B36" si="3">IF(ISERROR(SUM(A24*100+C24)),"",SUM(A24*100+C24))</f>
        <v/>
      </c>
      <c r="C24" s="60" t="str">
        <f>IF($A$15&lt;&gt;"",VLOOKUP($A$15,junior,9,FALSE)," ")</f>
        <v xml:space="preserve"> </v>
      </c>
      <c r="D24" s="89"/>
      <c r="E24" s="89"/>
      <c r="F24" s="89"/>
      <c r="G24" s="89"/>
      <c r="H24" s="19"/>
      <c r="I24" s="61" t="str">
        <f t="shared" ref="I24:I41" si="4">IF(OR(K24=$P$13,K24=$P$14),"U21",IF(OR(K24=$P$15,K24=$P$16),"U19",IF(OR(K24=$P$17,K24&lt;$P$17),"U10-U17","")))</f>
        <v/>
      </c>
      <c r="J24" s="30"/>
      <c r="K24" s="62" t="str">
        <f t="shared" si="2"/>
        <v/>
      </c>
      <c r="N24" s="25">
        <v>2007</v>
      </c>
      <c r="O24" s="26">
        <f t="shared" si="1"/>
        <v>2026</v>
      </c>
      <c r="P24" s="27">
        <f t="shared" si="0"/>
        <v>19</v>
      </c>
      <c r="Q24" s="28" t="s">
        <v>62</v>
      </c>
    </row>
    <row r="25" spans="1:17" s="2" customFormat="1" ht="18.95" customHeight="1" x14ac:dyDescent="0.2">
      <c r="A25" s="59" t="str">
        <f>IF($A$15&lt;&gt;"",VLOOKUP($A$15,junior,11,FALSE)," ")</f>
        <v xml:space="preserve"> </v>
      </c>
      <c r="B25" s="60" t="str">
        <f t="shared" si="3"/>
        <v/>
      </c>
      <c r="C25" s="60" t="str">
        <f>IF($A$15&lt;&gt;"",VLOOKUP($A$15,junior,12,FALSE)," ")</f>
        <v xml:space="preserve"> </v>
      </c>
      <c r="D25" s="89"/>
      <c r="E25" s="89"/>
      <c r="F25" s="89"/>
      <c r="G25" s="89"/>
      <c r="H25" s="19"/>
      <c r="I25" s="61" t="str">
        <f t="shared" si="4"/>
        <v/>
      </c>
      <c r="J25" s="30"/>
      <c r="K25" s="62" t="str">
        <f t="shared" si="2"/>
        <v/>
      </c>
      <c r="N25" s="25">
        <v>2008</v>
      </c>
      <c r="O25" s="26">
        <f t="shared" si="1"/>
        <v>2026</v>
      </c>
      <c r="P25" s="27">
        <f t="shared" si="0"/>
        <v>18</v>
      </c>
      <c r="Q25" s="28" t="s">
        <v>62</v>
      </c>
    </row>
    <row r="26" spans="1:17" s="2" customFormat="1" ht="18.95" customHeight="1" x14ac:dyDescent="0.2">
      <c r="A26" s="59" t="str">
        <f>IF($A$15&lt;&gt;"",VLOOKUP($A$15,junior,14,FALSE)," ")</f>
        <v xml:space="preserve"> </v>
      </c>
      <c r="B26" s="60" t="str">
        <f t="shared" si="3"/>
        <v/>
      </c>
      <c r="C26" s="60" t="str">
        <f>IF($A$15&lt;&gt;"",VLOOKUP($A$15,junior,15,FALSE)," ")</f>
        <v xml:space="preserve"> </v>
      </c>
      <c r="D26" s="89"/>
      <c r="E26" s="89"/>
      <c r="F26" s="89"/>
      <c r="G26" s="89"/>
      <c r="H26" s="19"/>
      <c r="I26" s="61" t="str">
        <f t="shared" si="4"/>
        <v/>
      </c>
      <c r="J26" s="30"/>
      <c r="K26" s="62" t="str">
        <f t="shared" si="2"/>
        <v/>
      </c>
    </row>
    <row r="27" spans="1:17" s="2" customFormat="1" ht="18.95" customHeight="1" x14ac:dyDescent="0.2">
      <c r="A27" s="59" t="str">
        <f>IF($A$15&lt;&gt;"",VLOOKUP($A$15,junior,17,FALSE)," ")</f>
        <v xml:space="preserve"> </v>
      </c>
      <c r="B27" s="60" t="str">
        <f t="shared" si="3"/>
        <v/>
      </c>
      <c r="C27" s="60" t="str">
        <f>IF($A$15&lt;&gt;"",VLOOKUP($A$15,junior,18,FALSE)," ")</f>
        <v xml:space="preserve"> </v>
      </c>
      <c r="D27" s="89"/>
      <c r="E27" s="89"/>
      <c r="F27" s="89"/>
      <c r="G27" s="89"/>
      <c r="H27" s="19"/>
      <c r="I27" s="61" t="str">
        <f t="shared" si="4"/>
        <v/>
      </c>
      <c r="J27" s="30"/>
      <c r="K27" s="62" t="str">
        <f t="shared" si="2"/>
        <v/>
      </c>
    </row>
    <row r="28" spans="1:17" s="2" customFormat="1" ht="18.95" customHeight="1" x14ac:dyDescent="0.2">
      <c r="A28" s="59" t="str">
        <f>IF($A$15&lt;&gt;"",VLOOKUP($A$15,junior,20,FALSE)," ")</f>
        <v xml:space="preserve"> </v>
      </c>
      <c r="B28" s="60" t="str">
        <f t="shared" si="3"/>
        <v/>
      </c>
      <c r="C28" s="60" t="str">
        <f>IF($A$15&lt;&gt;"",VLOOKUP($A$15,junior,21,FALSE)," ")</f>
        <v xml:space="preserve"> </v>
      </c>
      <c r="D28" s="89"/>
      <c r="E28" s="89"/>
      <c r="F28" s="89"/>
      <c r="G28" s="89"/>
      <c r="H28" s="19"/>
      <c r="I28" s="61" t="str">
        <f t="shared" si="4"/>
        <v/>
      </c>
      <c r="J28" s="30"/>
      <c r="K28" s="62" t="str">
        <f t="shared" si="2"/>
        <v/>
      </c>
    </row>
    <row r="29" spans="1:17" s="2" customFormat="1" ht="18.95" customHeight="1" x14ac:dyDescent="0.2">
      <c r="A29" s="59" t="str">
        <f>IF($A$15&lt;&gt;"",VLOOKUP($A$15,junior,23,FALSE)," ")</f>
        <v xml:space="preserve"> </v>
      </c>
      <c r="B29" s="60" t="str">
        <f t="shared" si="3"/>
        <v/>
      </c>
      <c r="C29" s="60" t="str">
        <f>IF($A$15&lt;&gt;"",VLOOKUP($A$15,junior,24,FALSE)," ")</f>
        <v xml:space="preserve"> </v>
      </c>
      <c r="D29" s="89"/>
      <c r="E29" s="89"/>
      <c r="F29" s="89"/>
      <c r="G29" s="89"/>
      <c r="H29" s="19"/>
      <c r="I29" s="61" t="str">
        <f t="shared" si="4"/>
        <v/>
      </c>
      <c r="J29" s="30"/>
      <c r="K29" s="62" t="str">
        <f t="shared" si="2"/>
        <v/>
      </c>
    </row>
    <row r="30" spans="1:17" s="2" customFormat="1" ht="18.95" customHeight="1" x14ac:dyDescent="0.2">
      <c r="A30" s="59" t="str">
        <f>IF($A$15&lt;&gt;"",VLOOKUP($A$15,junior,26,FALSE)," ")</f>
        <v xml:space="preserve"> </v>
      </c>
      <c r="B30" s="60" t="str">
        <f t="shared" si="3"/>
        <v/>
      </c>
      <c r="C30" s="60" t="str">
        <f>IF($A$15&lt;&gt;"",VLOOKUP($A$15,junior,27,FALSE)," ")</f>
        <v xml:space="preserve"> </v>
      </c>
      <c r="D30" s="89"/>
      <c r="E30" s="89"/>
      <c r="F30" s="89"/>
      <c r="G30" s="89"/>
      <c r="H30" s="19"/>
      <c r="I30" s="61" t="str">
        <f t="shared" si="4"/>
        <v/>
      </c>
      <c r="J30" s="30"/>
      <c r="K30" s="62" t="str">
        <f t="shared" si="2"/>
        <v/>
      </c>
    </row>
    <row r="31" spans="1:17" s="2" customFormat="1" ht="18.95" customHeight="1" x14ac:dyDescent="0.2">
      <c r="A31" s="59" t="str">
        <f>IF($A$15&lt;&gt;"",VLOOKUP($A$15,junior,29,FALSE)," ")</f>
        <v xml:space="preserve"> </v>
      </c>
      <c r="B31" s="60" t="str">
        <f t="shared" si="3"/>
        <v/>
      </c>
      <c r="C31" s="60" t="str">
        <f>IF($A$15&lt;&gt;"",VLOOKUP($A$15,junior,30,FALSE)," ")</f>
        <v xml:space="preserve"> </v>
      </c>
      <c r="D31" s="89"/>
      <c r="E31" s="89"/>
      <c r="F31" s="89"/>
      <c r="G31" s="89"/>
      <c r="H31" s="19"/>
      <c r="I31" s="61" t="str">
        <f t="shared" si="4"/>
        <v/>
      </c>
      <c r="J31" s="30"/>
      <c r="K31" s="62" t="str">
        <f t="shared" si="2"/>
        <v/>
      </c>
    </row>
    <row r="32" spans="1:17" s="2" customFormat="1" ht="18.95" customHeight="1" x14ac:dyDescent="0.2">
      <c r="A32" s="59" t="str">
        <f>IF($A$15&lt;&gt;"",VLOOKUP($A$15,junior,32,FALSE)," ")</f>
        <v xml:space="preserve"> </v>
      </c>
      <c r="B32" s="60" t="str">
        <f t="shared" si="3"/>
        <v/>
      </c>
      <c r="C32" s="60" t="str">
        <f>IF($A$15&lt;&gt;"",VLOOKUP($A$15,junior,33,FALSE)," ")</f>
        <v xml:space="preserve"> </v>
      </c>
      <c r="D32" s="89"/>
      <c r="E32" s="89"/>
      <c r="F32" s="89"/>
      <c r="G32" s="89"/>
      <c r="H32" s="19"/>
      <c r="I32" s="61" t="str">
        <f t="shared" si="4"/>
        <v/>
      </c>
      <c r="J32" s="30"/>
      <c r="K32" s="62" t="str">
        <f t="shared" si="2"/>
        <v/>
      </c>
    </row>
    <row r="33" spans="1:12" s="2" customFormat="1" ht="18.95" customHeight="1" x14ac:dyDescent="0.2">
      <c r="A33" s="59" t="str">
        <f>IF($A$15&lt;&gt;"",VLOOKUP($A$15,junior,35,FALSE)," ")</f>
        <v xml:space="preserve"> </v>
      </c>
      <c r="B33" s="60" t="str">
        <f t="shared" si="3"/>
        <v/>
      </c>
      <c r="C33" s="60" t="str">
        <f>IF($A$15&lt;&gt;"",VLOOKUP($A$15,junior,36,FALSE)," ")</f>
        <v xml:space="preserve"> </v>
      </c>
      <c r="D33" s="89"/>
      <c r="E33" s="89"/>
      <c r="F33" s="89"/>
      <c r="G33" s="89"/>
      <c r="H33" s="19"/>
      <c r="I33" s="61" t="str">
        <f t="shared" si="4"/>
        <v/>
      </c>
      <c r="J33" s="30"/>
      <c r="K33" s="62" t="str">
        <f t="shared" si="2"/>
        <v/>
      </c>
    </row>
    <row r="34" spans="1:12" s="2" customFormat="1" ht="18.95" customHeight="1" x14ac:dyDescent="0.2">
      <c r="A34" s="59" t="str">
        <f>IF($A$15&lt;&gt;"",VLOOKUP($A$15,junior,38,FALSE)," ")</f>
        <v xml:space="preserve"> </v>
      </c>
      <c r="B34" s="60" t="str">
        <f>IF(ISERROR(SUM(A34*100+C34)),"",SUM(A34*100+C34))</f>
        <v/>
      </c>
      <c r="C34" s="60" t="str">
        <f>IF($A$15&lt;&gt;"",VLOOKUP($A$15,junior,39,FALSE)," ")</f>
        <v xml:space="preserve"> </v>
      </c>
      <c r="D34" s="89"/>
      <c r="E34" s="89"/>
      <c r="F34" s="89"/>
      <c r="G34" s="89"/>
      <c r="H34" s="19"/>
      <c r="I34" s="61" t="str">
        <f t="shared" si="4"/>
        <v/>
      </c>
      <c r="J34" s="30"/>
      <c r="K34" s="62" t="str">
        <f t="shared" ref="K34:K40" si="5">IF(H34="","",$K$1-H34)</f>
        <v/>
      </c>
    </row>
    <row r="35" spans="1:12" s="2" customFormat="1" ht="18.95" customHeight="1" x14ac:dyDescent="0.2">
      <c r="A35" s="59" t="str">
        <f>IF($A$15&lt;&gt;"",VLOOKUP($A$15,junior,41,FALSE)," ")</f>
        <v xml:space="preserve"> </v>
      </c>
      <c r="B35" s="60" t="str">
        <f>IF(ISERROR(SUM(A35*100+C35)),"",SUM(A35*100+C35))</f>
        <v/>
      </c>
      <c r="C35" s="60" t="str">
        <f>IF($A$15&lt;&gt;"",VLOOKUP($A$15,junior,42,FALSE)," ")</f>
        <v xml:space="preserve"> </v>
      </c>
      <c r="D35" s="89"/>
      <c r="E35" s="89"/>
      <c r="F35" s="89"/>
      <c r="G35" s="89"/>
      <c r="H35" s="19"/>
      <c r="I35" s="61" t="str">
        <f t="shared" si="4"/>
        <v/>
      </c>
      <c r="J35" s="30"/>
      <c r="K35" s="62" t="str">
        <f t="shared" si="5"/>
        <v/>
      </c>
    </row>
    <row r="36" spans="1:12" s="2" customFormat="1" ht="18.95" customHeight="1" x14ac:dyDescent="0.2">
      <c r="A36" s="59" t="str">
        <f>IF($A$15&lt;&gt;"",VLOOKUP($A$15,junior,44,FALSE)," ")</f>
        <v xml:space="preserve"> </v>
      </c>
      <c r="B36" s="60" t="str">
        <f t="shared" si="3"/>
        <v/>
      </c>
      <c r="C36" s="60" t="str">
        <f>IF($A$15&lt;&gt;"",VLOOKUP($A$15,junior,45,FALSE)," ")</f>
        <v xml:space="preserve"> </v>
      </c>
      <c r="D36" s="89"/>
      <c r="E36" s="89"/>
      <c r="F36" s="89"/>
      <c r="G36" s="89"/>
      <c r="H36" s="19"/>
      <c r="I36" s="61" t="str">
        <f t="shared" si="4"/>
        <v/>
      </c>
      <c r="J36" s="30"/>
      <c r="K36" s="62" t="str">
        <f t="shared" si="5"/>
        <v/>
      </c>
    </row>
    <row r="37" spans="1:12" s="2" customFormat="1" ht="18.95" customHeight="1" x14ac:dyDescent="0.2">
      <c r="A37" s="82" t="s">
        <v>66</v>
      </c>
      <c r="B37" s="83"/>
      <c r="C37" s="83"/>
      <c r="D37" s="83"/>
      <c r="E37" s="83"/>
      <c r="F37" s="83"/>
      <c r="G37" s="83"/>
      <c r="H37" s="83"/>
      <c r="I37" s="83"/>
      <c r="J37" s="84"/>
      <c r="K37" s="62" t="str">
        <f t="shared" si="5"/>
        <v/>
      </c>
    </row>
    <row r="38" spans="1:12" s="2" customFormat="1" ht="18.95" customHeight="1" x14ac:dyDescent="0.2">
      <c r="A38" s="59"/>
      <c r="B38" s="60"/>
      <c r="C38" s="60"/>
      <c r="D38" s="111"/>
      <c r="E38" s="111"/>
      <c r="F38" s="111"/>
      <c r="G38" s="111"/>
      <c r="H38" s="72"/>
      <c r="I38" s="73" t="str">
        <f t="shared" si="4"/>
        <v/>
      </c>
      <c r="J38" s="74"/>
      <c r="K38" s="62" t="str">
        <f t="shared" si="5"/>
        <v/>
      </c>
    </row>
    <row r="39" spans="1:12" s="2" customFormat="1" ht="18.95" customHeight="1" x14ac:dyDescent="0.2">
      <c r="A39" s="59"/>
      <c r="B39" s="60"/>
      <c r="C39" s="60"/>
      <c r="D39" s="89"/>
      <c r="E39" s="89"/>
      <c r="F39" s="89"/>
      <c r="G39" s="89"/>
      <c r="H39" s="19"/>
      <c r="I39" s="61" t="str">
        <f t="shared" si="4"/>
        <v/>
      </c>
      <c r="J39" s="30"/>
      <c r="K39" s="62" t="str">
        <f t="shared" si="5"/>
        <v/>
      </c>
    </row>
    <row r="40" spans="1:12" s="2" customFormat="1" ht="18.95" customHeight="1" x14ac:dyDescent="0.2">
      <c r="A40" s="59"/>
      <c r="B40" s="60"/>
      <c r="C40" s="60"/>
      <c r="D40" s="89"/>
      <c r="E40" s="89"/>
      <c r="F40" s="89"/>
      <c r="G40" s="89"/>
      <c r="H40" s="19"/>
      <c r="I40" s="61" t="str">
        <f t="shared" si="4"/>
        <v/>
      </c>
      <c r="J40" s="30"/>
      <c r="K40" s="62" t="str">
        <f t="shared" si="5"/>
        <v/>
      </c>
    </row>
    <row r="41" spans="1:12" s="2" customFormat="1" ht="18.95" customHeight="1" x14ac:dyDescent="0.2">
      <c r="A41" s="59"/>
      <c r="B41" s="60"/>
      <c r="C41" s="60"/>
      <c r="D41" s="110"/>
      <c r="E41" s="110"/>
      <c r="F41" s="110"/>
      <c r="G41" s="110"/>
      <c r="H41" s="35"/>
      <c r="I41" s="63" t="str">
        <f t="shared" si="4"/>
        <v/>
      </c>
      <c r="J41" s="31"/>
      <c r="K41" s="62" t="str">
        <f>IF(H41="","",$K$1-H41)</f>
        <v/>
      </c>
    </row>
    <row r="42" spans="1:12" ht="37.5" customHeight="1" x14ac:dyDescent="0.2">
      <c r="A42" s="23" t="s">
        <v>49</v>
      </c>
      <c r="B42" s="85"/>
      <c r="C42" s="85"/>
      <c r="D42" s="85"/>
      <c r="E42" s="85"/>
    </row>
    <row r="43" spans="1:12" ht="6" customHeight="1" x14ac:dyDescent="0.2"/>
    <row r="44" spans="1:12" ht="18" customHeight="1" x14ac:dyDescent="0.2">
      <c r="A44" s="17" t="str">
        <f>Elite!A43</f>
        <v>Die Teilnehmer sind Schriftlich und gut leserlich bis am 04. Februar 2026 anzumelden an:</v>
      </c>
    </row>
    <row r="45" spans="1:12" ht="15" customHeight="1" x14ac:dyDescent="0.2">
      <c r="A45" s="17" t="str">
        <f>Elite!A44</f>
        <v>L'annonce des participants doit être adressée jusqu'au 04. févier 2026 à:</v>
      </c>
    </row>
    <row r="46" spans="1:12" ht="18" customHeight="1" x14ac:dyDescent="0.2">
      <c r="A46" s="4" t="str">
        <f>Elite!A45</f>
        <v>Armando Amrein, Entlebucherstrasse 36, 6110 Wolhusen, Tel. 041- 490 13 41 / 079- 424 05 34</v>
      </c>
    </row>
    <row r="47" spans="1:12" ht="18" customHeight="1" x14ac:dyDescent="0.2">
      <c r="A47" t="s">
        <v>44</v>
      </c>
      <c r="B47" s="78" t="s">
        <v>50</v>
      </c>
      <c r="J47" s="38"/>
      <c r="K47" s="13" t="b">
        <v>0</v>
      </c>
      <c r="L47" s="13" t="str">
        <f>IF(K47=TRUE,1,"")</f>
        <v/>
      </c>
    </row>
    <row r="48" spans="1:12" ht="18" customHeight="1" x14ac:dyDescent="0.2"/>
    <row r="50" spans="11:11" x14ac:dyDescent="0.2">
      <c r="K50" s="13" t="b">
        <v>0</v>
      </c>
    </row>
  </sheetData>
  <sheetProtection password="EE9D" sheet="1" objects="1" scenarios="1" selectLockedCells="1"/>
  <mergeCells count="28">
    <mergeCell ref="D18:G18"/>
    <mergeCell ref="D19:G19"/>
    <mergeCell ref="D20:G20"/>
    <mergeCell ref="D22:G22"/>
    <mergeCell ref="G9:J9"/>
    <mergeCell ref="D16:G16"/>
    <mergeCell ref="D17:G17"/>
    <mergeCell ref="C13:E13"/>
    <mergeCell ref="D27:G27"/>
    <mergeCell ref="D28:G28"/>
    <mergeCell ref="D29:G29"/>
    <mergeCell ref="D30:G30"/>
    <mergeCell ref="D23:G23"/>
    <mergeCell ref="D24:G24"/>
    <mergeCell ref="D25:G25"/>
    <mergeCell ref="D26:G26"/>
    <mergeCell ref="D39:G39"/>
    <mergeCell ref="B42:E42"/>
    <mergeCell ref="D40:G40"/>
    <mergeCell ref="D41:G41"/>
    <mergeCell ref="D31:G31"/>
    <mergeCell ref="D32:G32"/>
    <mergeCell ref="D38:G38"/>
    <mergeCell ref="D33:G33"/>
    <mergeCell ref="D36:G36"/>
    <mergeCell ref="D34:G34"/>
    <mergeCell ref="D35:G35"/>
    <mergeCell ref="A37:J37"/>
  </mergeCells>
  <phoneticPr fontId="6" type="noConversion"/>
  <conditionalFormatting sqref="A23:J36 A38:J41">
    <cfRule type="expression" dxfId="171" priority="2" stopIfTrue="1">
      <formula>$L$47=1</formula>
    </cfRule>
  </conditionalFormatting>
  <conditionalFormatting sqref="A37">
    <cfRule type="expression" dxfId="170" priority="1" stopIfTrue="1">
      <formula>$L$44=1</formula>
    </cfRule>
  </conditionalFormatting>
  <dataValidations count="1">
    <dataValidation type="whole" operator="greaterThan" allowBlank="1" showInputMessage="1" showErrorMessage="1" promptTitle="Jahrgang" prompt="Bitte Jahrgang im Format JJJJ = 1999" sqref="H23:H36 H38:H41">
      <formula1>1900</formula1>
    </dataValidation>
  </dataValidations>
  <hyperlinks>
    <hyperlink ref="B47" r:id="rId1"/>
  </hyperlinks>
  <pageMargins left="0.43307086614173229" right="0.31496062992125984" top="0.19685039370078741" bottom="0.47244094488188981" header="0" footer="0.35433070866141736"/>
  <pageSetup paperSize="9" scale="97" orientation="portrait" r:id="rId2"/>
  <headerFooter alignWithMargins="0">
    <oddFooter>&amp;LAA&amp;RDatum &amp; 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1</xdr:col>
                    <xdr:colOff>581025</xdr:colOff>
                    <xdr:row>11</xdr:row>
                    <xdr:rowOff>161925</xdr:rowOff>
                  </from>
                  <to>
                    <xdr:col>5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BE127"/>
  <sheetViews>
    <sheetView showRowColHeaders="0" showZeros="0" zoomScale="88" workbookViewId="0">
      <selection activeCell="AI48" sqref="AI48"/>
    </sheetView>
  </sheetViews>
  <sheetFormatPr baseColWidth="10" defaultRowHeight="12.75" x14ac:dyDescent="0.2"/>
  <cols>
    <col min="2" max="2" width="19.140625" customWidth="1"/>
    <col min="4" max="4" width="5.85546875" style="14" customWidth="1"/>
    <col min="5" max="5" width="2.7109375" style="14" customWidth="1"/>
    <col min="6" max="6" width="3.140625" customWidth="1"/>
    <col min="7" max="7" width="4.5703125" bestFit="1" customWidth="1"/>
    <col min="8" max="8" width="2.7109375" style="14" customWidth="1"/>
    <col min="9" max="9" width="3.140625" customWidth="1"/>
    <col min="10" max="10" width="4.5703125" bestFit="1" customWidth="1"/>
    <col min="11" max="11" width="2.7109375" style="14" customWidth="1"/>
    <col min="12" max="12" width="3.140625" customWidth="1"/>
    <col min="13" max="13" width="4.5703125" bestFit="1" customWidth="1"/>
    <col min="14" max="14" width="2.7109375" style="14" customWidth="1"/>
    <col min="15" max="15" width="3.140625" customWidth="1"/>
    <col min="16" max="16" width="4.5703125" bestFit="1" customWidth="1"/>
    <col min="17" max="17" width="2.7109375" style="14" customWidth="1"/>
    <col min="18" max="18" width="3.140625" customWidth="1"/>
    <col min="19" max="19" width="4.5703125" bestFit="1" customWidth="1"/>
    <col min="20" max="20" width="2.7109375" style="14" customWidth="1"/>
    <col min="21" max="21" width="3.140625" customWidth="1"/>
    <col min="22" max="22" width="4.5703125" bestFit="1" customWidth="1"/>
    <col min="23" max="23" width="2.7109375" style="14" customWidth="1"/>
    <col min="24" max="24" width="3.140625" customWidth="1"/>
    <col min="25" max="25" width="4.28515625" customWidth="1"/>
    <col min="26" max="26" width="2.7109375" style="14" customWidth="1"/>
    <col min="27" max="27" width="3.140625" customWidth="1"/>
    <col min="28" max="28" width="4.28515625" customWidth="1"/>
    <col min="29" max="29" width="2.7109375" style="14" customWidth="1"/>
    <col min="30" max="30" width="3.140625" customWidth="1"/>
    <col min="31" max="31" width="4.28515625" customWidth="1"/>
    <col min="32" max="32" width="2.7109375" style="14" customWidth="1"/>
    <col min="33" max="33" width="3.140625" customWidth="1"/>
    <col min="34" max="34" width="4.28515625" customWidth="1"/>
    <col min="35" max="35" width="2.7109375" style="14" customWidth="1"/>
    <col min="36" max="36" width="3.140625" customWidth="1"/>
    <col min="37" max="37" width="4.28515625" customWidth="1"/>
    <col min="38" max="38" width="2.7109375" style="14" customWidth="1"/>
    <col min="39" max="39" width="3.140625" customWidth="1"/>
    <col min="40" max="40" width="4.28515625" customWidth="1"/>
    <col min="41" max="41" width="2.7109375" customWidth="1"/>
    <col min="42" max="42" width="3.140625" style="33" customWidth="1"/>
    <col min="43" max="43" width="4.28515625" style="33" customWidth="1"/>
    <col min="44" max="44" width="2.7109375" customWidth="1"/>
    <col min="45" max="45" width="3.140625" style="33" customWidth="1"/>
    <col min="46" max="46" width="4.28515625" style="33" customWidth="1"/>
    <col min="47" max="47" width="2.7109375" customWidth="1"/>
    <col min="48" max="48" width="3.140625" style="33" customWidth="1"/>
    <col min="49" max="49" width="4.28515625" style="33" customWidth="1"/>
    <col min="50" max="50" width="2.7109375" customWidth="1"/>
    <col min="51" max="51" width="3.140625" style="33" customWidth="1"/>
    <col min="52" max="52" width="4.28515625" customWidth="1"/>
    <col min="53" max="53" width="6.5703125" bestFit="1" customWidth="1"/>
    <col min="54" max="54" width="5.85546875" customWidth="1"/>
    <col min="55" max="55" width="8.140625" bestFit="1" customWidth="1"/>
    <col min="57" max="57" width="11.42578125" hidden="1" customWidth="1"/>
  </cols>
  <sheetData>
    <row r="1" spans="1:57" x14ac:dyDescent="0.2">
      <c r="B1" s="4" t="s">
        <v>9</v>
      </c>
      <c r="F1">
        <v>1</v>
      </c>
      <c r="I1">
        <v>2</v>
      </c>
      <c r="L1">
        <v>3</v>
      </c>
      <c r="O1">
        <v>4</v>
      </c>
      <c r="R1">
        <v>5</v>
      </c>
      <c r="U1">
        <v>6</v>
      </c>
      <c r="X1">
        <v>7</v>
      </c>
      <c r="AA1">
        <v>8</v>
      </c>
      <c r="AD1">
        <v>9</v>
      </c>
      <c r="AG1">
        <v>10</v>
      </c>
      <c r="AJ1">
        <v>11</v>
      </c>
      <c r="AM1">
        <v>12</v>
      </c>
      <c r="AP1" s="33">
        <v>13</v>
      </c>
      <c r="AS1" s="33">
        <v>14</v>
      </c>
      <c r="AV1" s="33">
        <v>15</v>
      </c>
      <c r="AY1" s="33">
        <v>16</v>
      </c>
    </row>
    <row r="2" spans="1:57" x14ac:dyDescent="0.2">
      <c r="E2" s="15" t="s">
        <v>10</v>
      </c>
      <c r="F2" s="33"/>
      <c r="G2" s="34" t="s">
        <v>52</v>
      </c>
      <c r="H2" s="15" t="s">
        <v>10</v>
      </c>
      <c r="J2" s="34" t="s">
        <v>52</v>
      </c>
      <c r="K2" s="15" t="s">
        <v>10</v>
      </c>
      <c r="M2" s="34" t="s">
        <v>52</v>
      </c>
      <c r="N2" s="15" t="s">
        <v>10</v>
      </c>
      <c r="P2" s="34" t="s">
        <v>52</v>
      </c>
      <c r="Q2" s="15" t="s">
        <v>10</v>
      </c>
      <c r="S2" s="34" t="s">
        <v>52</v>
      </c>
      <c r="T2" s="15" t="s">
        <v>10</v>
      </c>
      <c r="V2" s="34" t="s">
        <v>52</v>
      </c>
      <c r="W2" s="15" t="s">
        <v>10</v>
      </c>
      <c r="Y2" s="34" t="s">
        <v>52</v>
      </c>
      <c r="Z2" s="15" t="s">
        <v>10</v>
      </c>
      <c r="AB2" s="34" t="s">
        <v>52</v>
      </c>
      <c r="AC2" s="15" t="s">
        <v>10</v>
      </c>
      <c r="AE2" s="34" t="s">
        <v>52</v>
      </c>
      <c r="AF2" s="15" t="s">
        <v>10</v>
      </c>
      <c r="AH2" s="34" t="s">
        <v>52</v>
      </c>
      <c r="AI2" s="15" t="s">
        <v>10</v>
      </c>
      <c r="AK2" s="34" t="s">
        <v>52</v>
      </c>
      <c r="AL2" s="15" t="s">
        <v>10</v>
      </c>
      <c r="AN2" s="34" t="s">
        <v>52</v>
      </c>
      <c r="AO2" s="32" t="s">
        <v>10</v>
      </c>
      <c r="AQ2" s="34" t="s">
        <v>52</v>
      </c>
      <c r="AR2" s="32" t="s">
        <v>10</v>
      </c>
      <c r="AT2" s="34" t="s">
        <v>52</v>
      </c>
      <c r="AU2" s="32" t="s">
        <v>10</v>
      </c>
      <c r="AW2" s="34" t="s">
        <v>52</v>
      </c>
      <c r="AX2" s="15" t="s">
        <v>10</v>
      </c>
      <c r="AZ2" s="69" t="s">
        <v>52</v>
      </c>
      <c r="BB2" s="13"/>
      <c r="BC2">
        <v>179</v>
      </c>
      <c r="BE2">
        <v>1</v>
      </c>
    </row>
    <row r="3" spans="1:57" x14ac:dyDescent="0.2">
      <c r="A3" s="7">
        <v>1</v>
      </c>
      <c r="B3" s="8" t="s">
        <v>34</v>
      </c>
      <c r="C3" s="8" t="s">
        <v>35</v>
      </c>
      <c r="D3" s="71">
        <v>7</v>
      </c>
      <c r="E3" s="67">
        <v>3</v>
      </c>
      <c r="F3" s="68">
        <v>14</v>
      </c>
      <c r="G3" s="34">
        <f>E3*100+F3</f>
        <v>314</v>
      </c>
      <c r="H3" s="67">
        <v>3</v>
      </c>
      <c r="I3" s="36">
        <v>15</v>
      </c>
      <c r="J3" s="34">
        <f>H3*100+I3</f>
        <v>315</v>
      </c>
      <c r="K3" s="67">
        <v>3</v>
      </c>
      <c r="L3" s="36">
        <v>16</v>
      </c>
      <c r="M3" s="34">
        <f>K3*100+L3</f>
        <v>316</v>
      </c>
      <c r="N3" s="67">
        <v>3</v>
      </c>
      <c r="O3" s="36">
        <v>17</v>
      </c>
      <c r="P3" s="34">
        <f>N3*100+O3</f>
        <v>317</v>
      </c>
      <c r="Q3" s="67">
        <v>4</v>
      </c>
      <c r="R3" s="36">
        <v>14</v>
      </c>
      <c r="S3" s="34">
        <f>Q3*100+R3</f>
        <v>414</v>
      </c>
      <c r="T3" s="67">
        <v>4</v>
      </c>
      <c r="U3" s="36">
        <v>15</v>
      </c>
      <c r="V3" s="34">
        <f>T3*100+U3</f>
        <v>415</v>
      </c>
      <c r="W3" s="67">
        <v>4</v>
      </c>
      <c r="X3" s="36">
        <v>16</v>
      </c>
      <c r="Y3" s="34">
        <f>W3*100+X3</f>
        <v>416</v>
      </c>
      <c r="Z3" s="67"/>
      <c r="AA3" s="36"/>
      <c r="AB3" s="34">
        <f>Z3*100+AA3</f>
        <v>0</v>
      </c>
      <c r="AC3" s="67"/>
      <c r="AD3" s="36"/>
      <c r="AE3" s="34">
        <f>AC3*100+AD3</f>
        <v>0</v>
      </c>
      <c r="AF3" s="67"/>
      <c r="AG3" s="36"/>
      <c r="AH3" s="34">
        <f>AF3*100+AG3</f>
        <v>0</v>
      </c>
      <c r="AI3" s="67"/>
      <c r="AJ3" s="36"/>
      <c r="AK3" s="34">
        <f>AI3*100+AJ3</f>
        <v>0</v>
      </c>
      <c r="AL3" s="67"/>
      <c r="AM3" s="36"/>
      <c r="AN3" s="34">
        <f>AL3*100+AM3</f>
        <v>0</v>
      </c>
      <c r="AO3" s="67"/>
      <c r="AP3" s="36"/>
      <c r="AQ3" s="34">
        <f>AO3*100+AP3</f>
        <v>0</v>
      </c>
      <c r="AR3" s="67"/>
      <c r="AS3" s="36"/>
      <c r="AT3" s="34">
        <f>AR3*100+AS3</f>
        <v>0</v>
      </c>
      <c r="AU3" s="67"/>
      <c r="AV3" s="36"/>
      <c r="AW3" s="34">
        <f>AU3*100+AV3</f>
        <v>0</v>
      </c>
      <c r="AX3" s="15"/>
      <c r="AY3"/>
      <c r="AZ3" s="34">
        <f>AX3*100+AY3</f>
        <v>0</v>
      </c>
      <c r="BA3">
        <f>COUNTA(F3,I3,L3,O3,R3,U3,X3,AA3,AD3,AG3,AJ3,AM3,AP3,AS3,AV3,AY3)</f>
        <v>7</v>
      </c>
      <c r="BB3" s="17">
        <f>IF(D3="","",D3-BA3)</f>
        <v>0</v>
      </c>
      <c r="BC3" s="16"/>
      <c r="BE3">
        <v>2</v>
      </c>
    </row>
    <row r="4" spans="1:57" x14ac:dyDescent="0.2">
      <c r="A4" s="7">
        <v>2</v>
      </c>
      <c r="B4" s="8" t="s">
        <v>14</v>
      </c>
      <c r="C4" s="8" t="s">
        <v>15</v>
      </c>
      <c r="D4" s="71">
        <v>6</v>
      </c>
      <c r="E4" s="67">
        <v>3</v>
      </c>
      <c r="F4" s="68">
        <v>34</v>
      </c>
      <c r="G4" s="34">
        <f t="shared" ref="G4:G56" si="0">E4*100+F4</f>
        <v>334</v>
      </c>
      <c r="H4" s="67">
        <v>3</v>
      </c>
      <c r="I4" s="36">
        <v>35</v>
      </c>
      <c r="J4" s="34">
        <f t="shared" ref="J4:J56" si="1">H4*100+I4</f>
        <v>335</v>
      </c>
      <c r="K4" s="67">
        <v>3</v>
      </c>
      <c r="L4" s="36">
        <v>36</v>
      </c>
      <c r="M4" s="34">
        <f t="shared" ref="M4:M56" si="2">K4*100+L4</f>
        <v>336</v>
      </c>
      <c r="N4" s="67">
        <v>4</v>
      </c>
      <c r="O4" s="36">
        <v>34</v>
      </c>
      <c r="P4" s="34">
        <f t="shared" ref="P4:P56" si="3">N4*100+O4</f>
        <v>434</v>
      </c>
      <c r="Q4" s="67">
        <v>4</v>
      </c>
      <c r="R4" s="36">
        <v>35</v>
      </c>
      <c r="S4" s="34">
        <f t="shared" ref="S4:S56" si="4">Q4*100+R4</f>
        <v>435</v>
      </c>
      <c r="T4" s="67">
        <v>4</v>
      </c>
      <c r="U4" s="36">
        <v>36</v>
      </c>
      <c r="V4" s="34">
        <f t="shared" ref="V4:V56" si="5">T4*100+U4</f>
        <v>436</v>
      </c>
      <c r="W4" s="67"/>
      <c r="X4" s="36"/>
      <c r="Y4" s="34">
        <f t="shared" ref="Y4:Y56" si="6">W4*100+X4</f>
        <v>0</v>
      </c>
      <c r="Z4" s="67"/>
      <c r="AA4" s="36"/>
      <c r="AB4" s="34">
        <f t="shared" ref="AB4:AB56" si="7">Z4*100+AA4</f>
        <v>0</v>
      </c>
      <c r="AC4" s="67"/>
      <c r="AD4" s="36"/>
      <c r="AE4" s="34">
        <f t="shared" ref="AE4:AE56" si="8">AC4*100+AD4</f>
        <v>0</v>
      </c>
      <c r="AF4" s="67"/>
      <c r="AG4" s="36"/>
      <c r="AH4" s="34">
        <f t="shared" ref="AH4:AH56" si="9">AF4*100+AG4</f>
        <v>0</v>
      </c>
      <c r="AI4" s="67"/>
      <c r="AJ4" s="36"/>
      <c r="AK4" s="34">
        <f t="shared" ref="AK4:AK56" si="10">AI4*100+AJ4</f>
        <v>0</v>
      </c>
      <c r="AL4" s="67"/>
      <c r="AM4" s="36"/>
      <c r="AN4" s="34">
        <f t="shared" ref="AN4:AN56" si="11">AL4*100+AM4</f>
        <v>0</v>
      </c>
      <c r="AO4" s="67"/>
      <c r="AP4" s="36"/>
      <c r="AQ4" s="34">
        <f t="shared" ref="AQ4:AQ56" si="12">AO4*100+AP4</f>
        <v>0</v>
      </c>
      <c r="AR4" s="67"/>
      <c r="AS4" s="36"/>
      <c r="AT4" s="34">
        <f t="shared" ref="AT4:AT56" si="13">AR4*100+AS4</f>
        <v>0</v>
      </c>
      <c r="AU4" s="67"/>
      <c r="AV4" s="36"/>
      <c r="AW4" s="34">
        <f t="shared" ref="AW4:AW56" si="14">AU4*100+AV4</f>
        <v>0</v>
      </c>
      <c r="AX4" s="15"/>
      <c r="AY4"/>
      <c r="AZ4" s="34">
        <f t="shared" ref="AZ4:AZ56" si="15">AX4*100+AY4</f>
        <v>0</v>
      </c>
      <c r="BA4">
        <f>COUNTA(F4,I4,L4,O4,R4,U4,X4,AA4,AD4,AG4,AJ4,AM4,AP4,AS4,AV4,AY4)</f>
        <v>6</v>
      </c>
      <c r="BB4" s="17">
        <f t="shared" ref="BB4:BB25" si="16">IF(D4="","",D4-BA4)</f>
        <v>0</v>
      </c>
      <c r="BC4" s="4" t="s">
        <v>9</v>
      </c>
      <c r="BE4">
        <v>3</v>
      </c>
    </row>
    <row r="5" spans="1:57" x14ac:dyDescent="0.2">
      <c r="A5" s="7">
        <v>3</v>
      </c>
      <c r="B5" s="8" t="s">
        <v>36</v>
      </c>
      <c r="C5" s="8" t="s">
        <v>37</v>
      </c>
      <c r="D5" s="71">
        <v>10</v>
      </c>
      <c r="E5" s="67">
        <v>3</v>
      </c>
      <c r="F5" s="68">
        <v>44</v>
      </c>
      <c r="G5" s="34">
        <f t="shared" si="0"/>
        <v>344</v>
      </c>
      <c r="H5" s="67">
        <v>3</v>
      </c>
      <c r="I5" s="36">
        <v>45</v>
      </c>
      <c r="J5" s="34">
        <f t="shared" si="1"/>
        <v>345</v>
      </c>
      <c r="K5" s="67">
        <v>3</v>
      </c>
      <c r="L5" s="36">
        <v>46</v>
      </c>
      <c r="M5" s="34">
        <f t="shared" si="2"/>
        <v>346</v>
      </c>
      <c r="N5" s="67">
        <v>3</v>
      </c>
      <c r="O5" s="36">
        <v>47</v>
      </c>
      <c r="P5" s="34">
        <f t="shared" si="3"/>
        <v>347</v>
      </c>
      <c r="Q5" s="67">
        <v>3</v>
      </c>
      <c r="R5" s="36">
        <v>48</v>
      </c>
      <c r="S5" s="34">
        <f t="shared" si="4"/>
        <v>348</v>
      </c>
      <c r="T5" s="67">
        <v>4</v>
      </c>
      <c r="U5" s="36">
        <v>44</v>
      </c>
      <c r="V5" s="34">
        <f t="shared" si="5"/>
        <v>444</v>
      </c>
      <c r="W5" s="67">
        <v>4</v>
      </c>
      <c r="X5" s="36">
        <v>45</v>
      </c>
      <c r="Y5" s="34">
        <f t="shared" si="6"/>
        <v>445</v>
      </c>
      <c r="Z5" s="67">
        <v>4</v>
      </c>
      <c r="AA5" s="36">
        <v>46</v>
      </c>
      <c r="AB5" s="34">
        <f t="shared" si="7"/>
        <v>446</v>
      </c>
      <c r="AC5" s="67">
        <v>4</v>
      </c>
      <c r="AD5" s="36">
        <v>47</v>
      </c>
      <c r="AE5" s="34">
        <f t="shared" si="8"/>
        <v>447</v>
      </c>
      <c r="AF5" s="67">
        <v>4</v>
      </c>
      <c r="AG5" s="36">
        <v>48</v>
      </c>
      <c r="AH5" s="34">
        <f t="shared" si="9"/>
        <v>448</v>
      </c>
      <c r="AI5" s="67"/>
      <c r="AJ5" s="36"/>
      <c r="AK5" s="34">
        <f t="shared" si="10"/>
        <v>0</v>
      </c>
      <c r="AL5" s="67"/>
      <c r="AM5" s="36"/>
      <c r="AN5" s="34">
        <f t="shared" si="11"/>
        <v>0</v>
      </c>
      <c r="AO5" s="67"/>
      <c r="AP5" s="36"/>
      <c r="AQ5" s="34">
        <f t="shared" si="12"/>
        <v>0</v>
      </c>
      <c r="AR5" s="67"/>
      <c r="AS5" s="36"/>
      <c r="AT5" s="34">
        <f t="shared" si="13"/>
        <v>0</v>
      </c>
      <c r="AU5" s="67"/>
      <c r="AV5" s="36"/>
      <c r="AW5" s="34">
        <f t="shared" si="14"/>
        <v>0</v>
      </c>
      <c r="AX5" s="15"/>
      <c r="AY5"/>
      <c r="AZ5" s="34">
        <f t="shared" si="15"/>
        <v>0</v>
      </c>
      <c r="BA5">
        <f t="shared" ref="BA5:BA39" si="17">COUNTA(F5,I5,L5,O5,R5,U5,X5,AA5,AD5,AG5,AJ5,AM5,AP5,AS5,AV5,AY5)</f>
        <v>10</v>
      </c>
      <c r="BB5" s="17">
        <f t="shared" si="16"/>
        <v>0</v>
      </c>
      <c r="BE5">
        <v>4</v>
      </c>
    </row>
    <row r="6" spans="1:57" x14ac:dyDescent="0.2">
      <c r="A6" s="7">
        <v>4</v>
      </c>
      <c r="B6" s="8" t="s">
        <v>28</v>
      </c>
      <c r="C6" s="8" t="s">
        <v>29</v>
      </c>
      <c r="D6" s="71">
        <v>9</v>
      </c>
      <c r="E6" s="67">
        <v>3</v>
      </c>
      <c r="F6" s="68">
        <v>18</v>
      </c>
      <c r="G6" s="34">
        <f t="shared" si="0"/>
        <v>318</v>
      </c>
      <c r="H6" s="67">
        <v>3</v>
      </c>
      <c r="I6" s="36">
        <v>19</v>
      </c>
      <c r="J6" s="34">
        <f t="shared" si="1"/>
        <v>319</v>
      </c>
      <c r="K6" s="67">
        <v>3</v>
      </c>
      <c r="L6" s="36">
        <v>20</v>
      </c>
      <c r="M6" s="34">
        <f t="shared" si="2"/>
        <v>320</v>
      </c>
      <c r="N6" s="67">
        <v>3</v>
      </c>
      <c r="O6" s="36">
        <v>21</v>
      </c>
      <c r="P6" s="34">
        <f t="shared" si="3"/>
        <v>321</v>
      </c>
      <c r="Q6" s="67">
        <v>4</v>
      </c>
      <c r="R6" s="36">
        <v>17</v>
      </c>
      <c r="S6" s="34">
        <f t="shared" si="4"/>
        <v>417</v>
      </c>
      <c r="T6" s="67">
        <v>4</v>
      </c>
      <c r="U6" s="36">
        <v>18</v>
      </c>
      <c r="V6" s="34">
        <f t="shared" si="5"/>
        <v>418</v>
      </c>
      <c r="W6" s="67">
        <v>4</v>
      </c>
      <c r="X6" s="36">
        <v>19</v>
      </c>
      <c r="Y6" s="34">
        <f t="shared" si="6"/>
        <v>419</v>
      </c>
      <c r="Z6" s="67">
        <v>4</v>
      </c>
      <c r="AA6" s="36">
        <v>20</v>
      </c>
      <c r="AB6" s="34">
        <f t="shared" si="7"/>
        <v>420</v>
      </c>
      <c r="AC6" s="67">
        <v>4</v>
      </c>
      <c r="AD6" s="36">
        <v>21</v>
      </c>
      <c r="AE6" s="34">
        <f t="shared" si="8"/>
        <v>421</v>
      </c>
      <c r="AF6" s="67"/>
      <c r="AG6" s="36"/>
      <c r="AH6" s="34">
        <f t="shared" si="9"/>
        <v>0</v>
      </c>
      <c r="AI6" s="67"/>
      <c r="AJ6" s="36"/>
      <c r="AK6" s="34">
        <f t="shared" si="10"/>
        <v>0</v>
      </c>
      <c r="AL6" s="67"/>
      <c r="AM6" s="36"/>
      <c r="AN6" s="34">
        <f t="shared" si="11"/>
        <v>0</v>
      </c>
      <c r="AO6" s="67"/>
      <c r="AP6" s="36"/>
      <c r="AQ6" s="34">
        <f t="shared" si="12"/>
        <v>0</v>
      </c>
      <c r="AR6" s="67"/>
      <c r="AS6" s="36"/>
      <c r="AT6" s="34">
        <f t="shared" si="13"/>
        <v>0</v>
      </c>
      <c r="AU6" s="67"/>
      <c r="AV6" s="36"/>
      <c r="AW6" s="34">
        <f t="shared" si="14"/>
        <v>0</v>
      </c>
      <c r="AX6" s="15"/>
      <c r="AY6"/>
      <c r="AZ6" s="34">
        <f t="shared" si="15"/>
        <v>0</v>
      </c>
      <c r="BA6">
        <f t="shared" si="17"/>
        <v>9</v>
      </c>
      <c r="BB6" s="17">
        <f t="shared" si="16"/>
        <v>0</v>
      </c>
      <c r="BE6">
        <v>5</v>
      </c>
    </row>
    <row r="7" spans="1:57" x14ac:dyDescent="0.2">
      <c r="A7" s="7">
        <v>5</v>
      </c>
      <c r="B7" s="8" t="s">
        <v>16</v>
      </c>
      <c r="C7" s="8" t="s">
        <v>17</v>
      </c>
      <c r="D7" s="71">
        <v>4</v>
      </c>
      <c r="E7" s="67">
        <v>3</v>
      </c>
      <c r="F7" s="68">
        <v>37</v>
      </c>
      <c r="G7" s="34">
        <f t="shared" si="0"/>
        <v>337</v>
      </c>
      <c r="H7" s="67">
        <v>3</v>
      </c>
      <c r="I7" s="36">
        <v>38</v>
      </c>
      <c r="J7" s="34">
        <f t="shared" si="1"/>
        <v>338</v>
      </c>
      <c r="K7" s="67">
        <v>4</v>
      </c>
      <c r="L7" s="36">
        <v>37</v>
      </c>
      <c r="M7" s="34">
        <f t="shared" si="2"/>
        <v>437</v>
      </c>
      <c r="N7" s="67">
        <v>4</v>
      </c>
      <c r="O7" s="36">
        <v>38</v>
      </c>
      <c r="P7" s="34">
        <f t="shared" si="3"/>
        <v>438</v>
      </c>
      <c r="Q7" s="67"/>
      <c r="R7" s="36"/>
      <c r="S7" s="34">
        <f t="shared" si="4"/>
        <v>0</v>
      </c>
      <c r="T7" s="67"/>
      <c r="U7" s="36"/>
      <c r="V7" s="34">
        <f t="shared" si="5"/>
        <v>0</v>
      </c>
      <c r="W7" s="67"/>
      <c r="X7" s="36"/>
      <c r="Y7" s="34">
        <f t="shared" si="6"/>
        <v>0</v>
      </c>
      <c r="Z7" s="67"/>
      <c r="AA7" s="36"/>
      <c r="AB7" s="34">
        <f t="shared" si="7"/>
        <v>0</v>
      </c>
      <c r="AC7" s="67"/>
      <c r="AD7" s="36"/>
      <c r="AE7" s="34">
        <f t="shared" si="8"/>
        <v>0</v>
      </c>
      <c r="AF7" s="67"/>
      <c r="AG7" s="36"/>
      <c r="AH7" s="34">
        <f t="shared" si="9"/>
        <v>0</v>
      </c>
      <c r="AI7" s="67"/>
      <c r="AJ7" s="36"/>
      <c r="AK7" s="34">
        <f t="shared" si="10"/>
        <v>0</v>
      </c>
      <c r="AL7" s="67"/>
      <c r="AM7" s="36"/>
      <c r="AN7" s="34">
        <f t="shared" si="11"/>
        <v>0</v>
      </c>
      <c r="AO7" s="67"/>
      <c r="AP7" s="36"/>
      <c r="AQ7" s="34">
        <f t="shared" si="12"/>
        <v>0</v>
      </c>
      <c r="AR7" s="67"/>
      <c r="AS7" s="36"/>
      <c r="AT7" s="34">
        <f t="shared" si="13"/>
        <v>0</v>
      </c>
      <c r="AU7" s="67"/>
      <c r="AV7" s="36"/>
      <c r="AW7" s="34">
        <f t="shared" si="14"/>
        <v>0</v>
      </c>
      <c r="AX7" s="15"/>
      <c r="AY7"/>
      <c r="AZ7" s="34">
        <f t="shared" si="15"/>
        <v>0</v>
      </c>
      <c r="BA7">
        <f t="shared" si="17"/>
        <v>4</v>
      </c>
      <c r="BB7" s="17">
        <f t="shared" si="16"/>
        <v>0</v>
      </c>
      <c r="BE7">
        <v>6</v>
      </c>
    </row>
    <row r="8" spans="1:57" x14ac:dyDescent="0.2">
      <c r="A8" s="7">
        <v>6</v>
      </c>
      <c r="B8" s="8" t="s">
        <v>64</v>
      </c>
      <c r="C8" s="8" t="s">
        <v>65</v>
      </c>
      <c r="D8" s="71">
        <v>4</v>
      </c>
      <c r="E8" s="67">
        <v>3</v>
      </c>
      <c r="F8" s="68">
        <v>49</v>
      </c>
      <c r="G8" s="34">
        <f t="shared" si="0"/>
        <v>349</v>
      </c>
      <c r="H8" s="67">
        <v>3</v>
      </c>
      <c r="I8" s="36">
        <v>50</v>
      </c>
      <c r="J8" s="34">
        <f t="shared" si="1"/>
        <v>350</v>
      </c>
      <c r="K8" s="67">
        <v>4</v>
      </c>
      <c r="L8" s="36">
        <v>49</v>
      </c>
      <c r="M8" s="34">
        <f t="shared" si="2"/>
        <v>449</v>
      </c>
      <c r="N8" s="67">
        <v>4</v>
      </c>
      <c r="O8" s="36">
        <v>50</v>
      </c>
      <c r="P8" s="34">
        <f t="shared" si="3"/>
        <v>450</v>
      </c>
      <c r="Q8" s="67"/>
      <c r="R8" s="36"/>
      <c r="S8" s="34">
        <f t="shared" si="4"/>
        <v>0</v>
      </c>
      <c r="T8" s="67"/>
      <c r="U8" s="36"/>
      <c r="V8" s="34">
        <f t="shared" si="5"/>
        <v>0</v>
      </c>
      <c r="W8" s="67"/>
      <c r="X8" s="36"/>
      <c r="Y8" s="34">
        <f t="shared" si="6"/>
        <v>0</v>
      </c>
      <c r="Z8" s="67"/>
      <c r="AA8" s="36"/>
      <c r="AB8" s="34">
        <f t="shared" si="7"/>
        <v>0</v>
      </c>
      <c r="AC8" s="67"/>
      <c r="AD8" s="36"/>
      <c r="AE8" s="34">
        <f t="shared" si="8"/>
        <v>0</v>
      </c>
      <c r="AF8" s="67"/>
      <c r="AG8" s="36"/>
      <c r="AH8" s="34">
        <f t="shared" si="9"/>
        <v>0</v>
      </c>
      <c r="AI8" s="67"/>
      <c r="AJ8" s="36"/>
      <c r="AK8" s="34">
        <f t="shared" si="10"/>
        <v>0</v>
      </c>
      <c r="AL8" s="67"/>
      <c r="AM8" s="36"/>
      <c r="AN8" s="34">
        <f t="shared" si="11"/>
        <v>0</v>
      </c>
      <c r="AO8" s="67"/>
      <c r="AP8" s="36"/>
      <c r="AQ8" s="34">
        <f t="shared" si="12"/>
        <v>0</v>
      </c>
      <c r="AR8" s="67"/>
      <c r="AS8" s="36"/>
      <c r="AT8" s="34">
        <f t="shared" si="13"/>
        <v>0</v>
      </c>
      <c r="AU8" s="67"/>
      <c r="AV8" s="36"/>
      <c r="AW8" s="34">
        <f t="shared" si="14"/>
        <v>0</v>
      </c>
      <c r="AX8" s="15"/>
      <c r="AY8"/>
      <c r="AZ8" s="34">
        <f t="shared" si="15"/>
        <v>0</v>
      </c>
      <c r="BA8">
        <f t="shared" si="17"/>
        <v>4</v>
      </c>
      <c r="BB8" s="17">
        <f t="shared" si="16"/>
        <v>0</v>
      </c>
      <c r="BE8">
        <v>7</v>
      </c>
    </row>
    <row r="9" spans="1:57" x14ac:dyDescent="0.2">
      <c r="A9" s="7">
        <v>7</v>
      </c>
      <c r="B9" s="8" t="s">
        <v>21</v>
      </c>
      <c r="C9" s="8" t="s">
        <v>22</v>
      </c>
      <c r="D9" s="71">
        <v>6</v>
      </c>
      <c r="E9" s="67">
        <v>3</v>
      </c>
      <c r="F9" s="68">
        <v>39</v>
      </c>
      <c r="G9" s="34">
        <f t="shared" si="0"/>
        <v>339</v>
      </c>
      <c r="H9" s="67">
        <v>3</v>
      </c>
      <c r="I9" s="36">
        <v>40</v>
      </c>
      <c r="J9" s="34">
        <f t="shared" si="1"/>
        <v>340</v>
      </c>
      <c r="K9" s="67">
        <v>3</v>
      </c>
      <c r="L9" s="36">
        <v>41</v>
      </c>
      <c r="M9" s="34">
        <f t="shared" si="2"/>
        <v>341</v>
      </c>
      <c r="N9" s="67">
        <v>4</v>
      </c>
      <c r="O9" s="36">
        <v>39</v>
      </c>
      <c r="P9" s="34">
        <f t="shared" si="3"/>
        <v>439</v>
      </c>
      <c r="Q9" s="67">
        <v>4</v>
      </c>
      <c r="R9" s="36">
        <v>40</v>
      </c>
      <c r="S9" s="34">
        <f t="shared" si="4"/>
        <v>440</v>
      </c>
      <c r="T9" s="67">
        <v>4</v>
      </c>
      <c r="U9" s="36">
        <v>41</v>
      </c>
      <c r="V9" s="34">
        <f t="shared" si="5"/>
        <v>441</v>
      </c>
      <c r="W9" s="67"/>
      <c r="X9" s="36"/>
      <c r="Y9" s="34">
        <f t="shared" si="6"/>
        <v>0</v>
      </c>
      <c r="Z9" s="67"/>
      <c r="AA9" s="36"/>
      <c r="AB9" s="34">
        <f t="shared" si="7"/>
        <v>0</v>
      </c>
      <c r="AC9" s="67"/>
      <c r="AD9" s="36"/>
      <c r="AE9" s="34">
        <f t="shared" si="8"/>
        <v>0</v>
      </c>
      <c r="AF9" s="67"/>
      <c r="AG9" s="36"/>
      <c r="AH9" s="34">
        <f t="shared" si="9"/>
        <v>0</v>
      </c>
      <c r="AI9" s="67"/>
      <c r="AJ9" s="36"/>
      <c r="AK9" s="34">
        <f t="shared" si="10"/>
        <v>0</v>
      </c>
      <c r="AL9" s="67"/>
      <c r="AM9" s="36"/>
      <c r="AN9" s="34">
        <f t="shared" si="11"/>
        <v>0</v>
      </c>
      <c r="AO9" s="67"/>
      <c r="AP9" s="36"/>
      <c r="AQ9" s="34">
        <f t="shared" si="12"/>
        <v>0</v>
      </c>
      <c r="AR9" s="67"/>
      <c r="AS9" s="36"/>
      <c r="AT9" s="34">
        <f t="shared" si="13"/>
        <v>0</v>
      </c>
      <c r="AU9" s="67"/>
      <c r="AV9" s="36"/>
      <c r="AW9" s="34">
        <f t="shared" si="14"/>
        <v>0</v>
      </c>
      <c r="AX9" s="15"/>
      <c r="AY9"/>
      <c r="AZ9" s="34">
        <f t="shared" si="15"/>
        <v>0</v>
      </c>
      <c r="BA9">
        <f t="shared" si="17"/>
        <v>6</v>
      </c>
      <c r="BB9" s="17">
        <f t="shared" si="16"/>
        <v>0</v>
      </c>
      <c r="BE9">
        <v>8</v>
      </c>
    </row>
    <row r="10" spans="1:57" x14ac:dyDescent="0.2">
      <c r="A10" s="7">
        <v>8</v>
      </c>
      <c r="B10" s="8" t="s">
        <v>30</v>
      </c>
      <c r="C10" s="8" t="s">
        <v>31</v>
      </c>
      <c r="D10" s="71">
        <v>5</v>
      </c>
      <c r="E10" s="67">
        <v>3</v>
      </c>
      <c r="F10" s="68">
        <v>2</v>
      </c>
      <c r="G10" s="34">
        <f t="shared" si="0"/>
        <v>302</v>
      </c>
      <c r="H10" s="67">
        <v>3</v>
      </c>
      <c r="I10" s="36">
        <v>3</v>
      </c>
      <c r="J10" s="34">
        <f t="shared" si="1"/>
        <v>303</v>
      </c>
      <c r="K10" s="67">
        <v>3</v>
      </c>
      <c r="L10" s="36">
        <v>4</v>
      </c>
      <c r="M10" s="34">
        <f t="shared" si="2"/>
        <v>304</v>
      </c>
      <c r="N10" s="67">
        <v>4</v>
      </c>
      <c r="O10" s="36">
        <v>2</v>
      </c>
      <c r="P10" s="34">
        <f t="shared" si="3"/>
        <v>402</v>
      </c>
      <c r="Q10" s="67">
        <v>4</v>
      </c>
      <c r="R10" s="36">
        <v>3</v>
      </c>
      <c r="S10" s="34">
        <f t="shared" si="4"/>
        <v>403</v>
      </c>
      <c r="T10" s="67"/>
      <c r="U10" s="36"/>
      <c r="V10" s="34">
        <f t="shared" si="5"/>
        <v>0</v>
      </c>
      <c r="W10" s="67"/>
      <c r="X10" s="36"/>
      <c r="Y10" s="34">
        <f t="shared" si="6"/>
        <v>0</v>
      </c>
      <c r="Z10" s="67"/>
      <c r="AA10" s="36"/>
      <c r="AB10" s="34">
        <f t="shared" si="7"/>
        <v>0</v>
      </c>
      <c r="AC10" s="67"/>
      <c r="AD10" s="36"/>
      <c r="AE10" s="34">
        <f t="shared" si="8"/>
        <v>0</v>
      </c>
      <c r="AF10" s="67"/>
      <c r="AG10" s="36"/>
      <c r="AH10" s="34">
        <f t="shared" si="9"/>
        <v>0</v>
      </c>
      <c r="AI10" s="67"/>
      <c r="AJ10" s="36"/>
      <c r="AK10" s="34">
        <f t="shared" si="10"/>
        <v>0</v>
      </c>
      <c r="AL10" s="67"/>
      <c r="AM10" s="36"/>
      <c r="AN10" s="34">
        <f t="shared" si="11"/>
        <v>0</v>
      </c>
      <c r="AO10" s="67"/>
      <c r="AP10" s="36"/>
      <c r="AQ10" s="34">
        <f t="shared" si="12"/>
        <v>0</v>
      </c>
      <c r="AR10" s="67"/>
      <c r="AS10" s="36"/>
      <c r="AT10" s="34">
        <f t="shared" si="13"/>
        <v>0</v>
      </c>
      <c r="AU10" s="67"/>
      <c r="AV10" s="36"/>
      <c r="AW10" s="34">
        <f t="shared" si="14"/>
        <v>0</v>
      </c>
      <c r="AX10" s="15"/>
      <c r="AY10"/>
      <c r="AZ10" s="34">
        <f t="shared" si="15"/>
        <v>0</v>
      </c>
      <c r="BA10">
        <f t="shared" si="17"/>
        <v>5</v>
      </c>
      <c r="BB10" s="17">
        <f t="shared" si="16"/>
        <v>0</v>
      </c>
      <c r="BE10">
        <v>9</v>
      </c>
    </row>
    <row r="11" spans="1:57" x14ac:dyDescent="0.2">
      <c r="A11" s="7">
        <v>9</v>
      </c>
      <c r="B11" s="8" t="s">
        <v>32</v>
      </c>
      <c r="C11" s="8" t="s">
        <v>33</v>
      </c>
      <c r="D11" s="71">
        <v>4</v>
      </c>
      <c r="E11" s="67">
        <v>3</v>
      </c>
      <c r="F11" s="68">
        <v>42</v>
      </c>
      <c r="G11" s="34">
        <f t="shared" si="0"/>
        <v>342</v>
      </c>
      <c r="H11" s="67">
        <v>3</v>
      </c>
      <c r="I11" s="36">
        <v>43</v>
      </c>
      <c r="J11" s="34">
        <f t="shared" si="1"/>
        <v>343</v>
      </c>
      <c r="K11" s="67">
        <v>4</v>
      </c>
      <c r="L11" s="36">
        <v>42</v>
      </c>
      <c r="M11" s="34">
        <f t="shared" si="2"/>
        <v>442</v>
      </c>
      <c r="N11" s="67">
        <v>4</v>
      </c>
      <c r="O11" s="36">
        <v>43</v>
      </c>
      <c r="P11" s="34">
        <f t="shared" si="3"/>
        <v>443</v>
      </c>
      <c r="Q11" s="67"/>
      <c r="R11" s="36"/>
      <c r="S11" s="34">
        <f t="shared" si="4"/>
        <v>0</v>
      </c>
      <c r="T11" s="67"/>
      <c r="U11" s="36"/>
      <c r="V11" s="34">
        <f t="shared" si="5"/>
        <v>0</v>
      </c>
      <c r="W11" s="67"/>
      <c r="X11" s="36"/>
      <c r="Y11" s="34">
        <f t="shared" si="6"/>
        <v>0</v>
      </c>
      <c r="Z11" s="67"/>
      <c r="AA11" s="36"/>
      <c r="AB11" s="34">
        <f t="shared" si="7"/>
        <v>0</v>
      </c>
      <c r="AC11" s="67"/>
      <c r="AD11" s="36"/>
      <c r="AE11" s="34">
        <f t="shared" si="8"/>
        <v>0</v>
      </c>
      <c r="AF11" s="67"/>
      <c r="AG11" s="36"/>
      <c r="AH11" s="34">
        <f t="shared" si="9"/>
        <v>0</v>
      </c>
      <c r="AI11" s="67"/>
      <c r="AJ11" s="36"/>
      <c r="AK11" s="34">
        <f t="shared" si="10"/>
        <v>0</v>
      </c>
      <c r="AL11" s="67"/>
      <c r="AM11" s="36"/>
      <c r="AN11" s="34">
        <f t="shared" si="11"/>
        <v>0</v>
      </c>
      <c r="AO11" s="67"/>
      <c r="AP11" s="36"/>
      <c r="AQ11" s="34">
        <f t="shared" si="12"/>
        <v>0</v>
      </c>
      <c r="AR11" s="67"/>
      <c r="AS11" s="36"/>
      <c r="AT11" s="34">
        <f t="shared" si="13"/>
        <v>0</v>
      </c>
      <c r="AU11" s="67"/>
      <c r="AV11" s="36"/>
      <c r="AW11" s="34">
        <f t="shared" si="14"/>
        <v>0</v>
      </c>
      <c r="AX11" s="15"/>
      <c r="AY11"/>
      <c r="AZ11" s="34">
        <f t="shared" si="15"/>
        <v>0</v>
      </c>
      <c r="BA11">
        <f t="shared" si="17"/>
        <v>4</v>
      </c>
      <c r="BB11" s="17">
        <f t="shared" si="16"/>
        <v>0</v>
      </c>
      <c r="BE11">
        <v>10</v>
      </c>
    </row>
    <row r="12" spans="1:57" x14ac:dyDescent="0.2">
      <c r="A12" s="7">
        <v>10</v>
      </c>
      <c r="B12" s="8" t="s">
        <v>18</v>
      </c>
      <c r="C12" s="8" t="s">
        <v>19</v>
      </c>
      <c r="D12" s="71">
        <v>5</v>
      </c>
      <c r="E12" s="67">
        <v>3</v>
      </c>
      <c r="F12" s="68">
        <v>5</v>
      </c>
      <c r="G12" s="34">
        <f t="shared" si="0"/>
        <v>305</v>
      </c>
      <c r="H12" s="67">
        <v>3</v>
      </c>
      <c r="I12" s="36">
        <v>6</v>
      </c>
      <c r="J12" s="34">
        <f t="shared" si="1"/>
        <v>306</v>
      </c>
      <c r="K12" s="67">
        <v>4</v>
      </c>
      <c r="L12" s="36">
        <v>4</v>
      </c>
      <c r="M12" s="34">
        <f t="shared" si="2"/>
        <v>404</v>
      </c>
      <c r="N12" s="67">
        <v>4</v>
      </c>
      <c r="O12" s="36">
        <v>5</v>
      </c>
      <c r="P12" s="34">
        <f t="shared" si="3"/>
        <v>405</v>
      </c>
      <c r="Q12" s="67">
        <v>4</v>
      </c>
      <c r="R12" s="36">
        <v>6</v>
      </c>
      <c r="S12" s="34">
        <f t="shared" si="4"/>
        <v>406</v>
      </c>
      <c r="T12" s="67"/>
      <c r="U12" s="36"/>
      <c r="V12" s="34">
        <f t="shared" si="5"/>
        <v>0</v>
      </c>
      <c r="W12" s="67"/>
      <c r="X12" s="36"/>
      <c r="Y12" s="34">
        <f t="shared" si="6"/>
        <v>0</v>
      </c>
      <c r="Z12" s="67"/>
      <c r="AA12" s="36"/>
      <c r="AB12" s="34">
        <f t="shared" si="7"/>
        <v>0</v>
      </c>
      <c r="AC12" s="67"/>
      <c r="AD12" s="36"/>
      <c r="AE12" s="34">
        <f t="shared" si="8"/>
        <v>0</v>
      </c>
      <c r="AF12" s="67"/>
      <c r="AG12" s="36"/>
      <c r="AH12" s="34">
        <f t="shared" si="9"/>
        <v>0</v>
      </c>
      <c r="AI12" s="67"/>
      <c r="AJ12" s="36"/>
      <c r="AK12" s="34">
        <f t="shared" si="10"/>
        <v>0</v>
      </c>
      <c r="AL12" s="67"/>
      <c r="AM12" s="36"/>
      <c r="AN12" s="34">
        <f t="shared" si="11"/>
        <v>0</v>
      </c>
      <c r="AO12" s="67"/>
      <c r="AP12" s="36"/>
      <c r="AQ12" s="34">
        <f t="shared" si="12"/>
        <v>0</v>
      </c>
      <c r="AR12" s="67"/>
      <c r="AS12" s="36"/>
      <c r="AT12" s="34">
        <f t="shared" si="13"/>
        <v>0</v>
      </c>
      <c r="AU12" s="67"/>
      <c r="AV12" s="36"/>
      <c r="AW12" s="34">
        <f t="shared" si="14"/>
        <v>0</v>
      </c>
      <c r="AX12" s="15"/>
      <c r="AY12"/>
      <c r="AZ12" s="34">
        <f t="shared" si="15"/>
        <v>0</v>
      </c>
      <c r="BA12">
        <f t="shared" si="17"/>
        <v>5</v>
      </c>
      <c r="BB12" s="17">
        <f t="shared" si="16"/>
        <v>0</v>
      </c>
      <c r="BE12">
        <v>11</v>
      </c>
    </row>
    <row r="13" spans="1:57" x14ac:dyDescent="0.2">
      <c r="A13" s="7">
        <v>11</v>
      </c>
      <c r="B13" s="8" t="s">
        <v>58</v>
      </c>
      <c r="C13" s="8" t="s">
        <v>59</v>
      </c>
      <c r="D13" s="71">
        <v>5</v>
      </c>
      <c r="E13" s="67">
        <v>3</v>
      </c>
      <c r="F13" s="68">
        <v>7</v>
      </c>
      <c r="G13" s="34">
        <f t="shared" si="0"/>
        <v>307</v>
      </c>
      <c r="H13" s="67">
        <v>3</v>
      </c>
      <c r="I13" s="36">
        <v>8</v>
      </c>
      <c r="J13" s="34">
        <f t="shared" si="1"/>
        <v>308</v>
      </c>
      <c r="K13" s="67">
        <v>3</v>
      </c>
      <c r="L13" s="36">
        <v>9</v>
      </c>
      <c r="M13" s="34">
        <f t="shared" si="2"/>
        <v>309</v>
      </c>
      <c r="N13" s="67">
        <v>4</v>
      </c>
      <c r="O13" s="36">
        <v>7</v>
      </c>
      <c r="P13" s="34">
        <f t="shared" si="3"/>
        <v>407</v>
      </c>
      <c r="Q13" s="67">
        <v>4</v>
      </c>
      <c r="R13" s="36">
        <v>8</v>
      </c>
      <c r="S13" s="34">
        <f t="shared" si="4"/>
        <v>408</v>
      </c>
      <c r="T13" s="67"/>
      <c r="U13" s="36"/>
      <c r="V13" s="34">
        <f t="shared" si="5"/>
        <v>0</v>
      </c>
      <c r="W13" s="67"/>
      <c r="X13" s="36"/>
      <c r="Y13" s="34">
        <f t="shared" si="6"/>
        <v>0</v>
      </c>
      <c r="Z13" s="67"/>
      <c r="AA13" s="36"/>
      <c r="AB13" s="34">
        <f t="shared" si="7"/>
        <v>0</v>
      </c>
      <c r="AC13" s="67"/>
      <c r="AD13" s="36"/>
      <c r="AE13" s="34">
        <f t="shared" si="8"/>
        <v>0</v>
      </c>
      <c r="AF13" s="67"/>
      <c r="AG13" s="36"/>
      <c r="AH13" s="34">
        <f t="shared" si="9"/>
        <v>0</v>
      </c>
      <c r="AI13" s="67"/>
      <c r="AJ13" s="36"/>
      <c r="AK13" s="34">
        <f t="shared" si="10"/>
        <v>0</v>
      </c>
      <c r="AL13" s="67"/>
      <c r="AM13" s="36"/>
      <c r="AN13" s="34">
        <f t="shared" si="11"/>
        <v>0</v>
      </c>
      <c r="AO13" s="67"/>
      <c r="AP13" s="36"/>
      <c r="AQ13" s="34">
        <f t="shared" si="12"/>
        <v>0</v>
      </c>
      <c r="AR13" s="67"/>
      <c r="AS13" s="36"/>
      <c r="AT13" s="34">
        <f t="shared" si="13"/>
        <v>0</v>
      </c>
      <c r="AU13" s="67"/>
      <c r="AV13" s="36"/>
      <c r="AW13" s="34">
        <f t="shared" si="14"/>
        <v>0</v>
      </c>
      <c r="AX13" s="15"/>
      <c r="AY13"/>
      <c r="AZ13" s="34">
        <f t="shared" si="15"/>
        <v>0</v>
      </c>
      <c r="BA13">
        <f t="shared" si="17"/>
        <v>5</v>
      </c>
      <c r="BB13" s="17">
        <f t="shared" si="16"/>
        <v>0</v>
      </c>
      <c r="BE13">
        <v>12</v>
      </c>
    </row>
    <row r="14" spans="1:57" x14ac:dyDescent="0.2">
      <c r="A14" s="7">
        <v>12</v>
      </c>
      <c r="B14" s="8" t="s">
        <v>40</v>
      </c>
      <c r="C14" s="8" t="s">
        <v>41</v>
      </c>
      <c r="D14" s="71">
        <v>9</v>
      </c>
      <c r="E14" s="67">
        <v>3</v>
      </c>
      <c r="F14" s="68">
        <v>10</v>
      </c>
      <c r="G14" s="34">
        <f t="shared" si="0"/>
        <v>310</v>
      </c>
      <c r="H14" s="67">
        <v>3</v>
      </c>
      <c r="I14" s="36">
        <v>11</v>
      </c>
      <c r="J14" s="34">
        <f t="shared" si="1"/>
        <v>311</v>
      </c>
      <c r="K14" s="67">
        <v>3</v>
      </c>
      <c r="L14" s="36">
        <v>12</v>
      </c>
      <c r="M14" s="34">
        <f t="shared" si="2"/>
        <v>312</v>
      </c>
      <c r="N14" s="67">
        <v>3</v>
      </c>
      <c r="O14" s="36">
        <v>13</v>
      </c>
      <c r="P14" s="34">
        <f t="shared" si="3"/>
        <v>313</v>
      </c>
      <c r="Q14" s="67">
        <v>4</v>
      </c>
      <c r="R14" s="36">
        <v>9</v>
      </c>
      <c r="S14" s="34">
        <f t="shared" si="4"/>
        <v>409</v>
      </c>
      <c r="T14" s="67">
        <v>4</v>
      </c>
      <c r="U14" s="36">
        <v>10</v>
      </c>
      <c r="V14" s="34">
        <f t="shared" si="5"/>
        <v>410</v>
      </c>
      <c r="W14" s="67">
        <v>4</v>
      </c>
      <c r="X14" s="36">
        <v>11</v>
      </c>
      <c r="Y14" s="34">
        <f t="shared" si="6"/>
        <v>411</v>
      </c>
      <c r="Z14" s="67">
        <v>4</v>
      </c>
      <c r="AA14" s="36">
        <v>12</v>
      </c>
      <c r="AB14" s="34">
        <f t="shared" si="7"/>
        <v>412</v>
      </c>
      <c r="AC14" s="67">
        <v>4</v>
      </c>
      <c r="AD14" s="36">
        <v>13</v>
      </c>
      <c r="AE14" s="34">
        <f t="shared" si="8"/>
        <v>413</v>
      </c>
      <c r="AF14" s="67"/>
      <c r="AG14" s="36"/>
      <c r="AH14" s="34">
        <f t="shared" si="9"/>
        <v>0</v>
      </c>
      <c r="AI14" s="67"/>
      <c r="AJ14" s="36"/>
      <c r="AK14" s="34">
        <f t="shared" si="10"/>
        <v>0</v>
      </c>
      <c r="AL14" s="67"/>
      <c r="AM14" s="36"/>
      <c r="AN14" s="34">
        <f t="shared" si="11"/>
        <v>0</v>
      </c>
      <c r="AO14" s="67"/>
      <c r="AP14" s="36"/>
      <c r="AQ14" s="34">
        <f t="shared" si="12"/>
        <v>0</v>
      </c>
      <c r="AR14" s="67"/>
      <c r="AS14" s="36"/>
      <c r="AT14" s="34">
        <f t="shared" si="13"/>
        <v>0</v>
      </c>
      <c r="AU14" s="67"/>
      <c r="AV14" s="36"/>
      <c r="AW14" s="34">
        <f t="shared" si="14"/>
        <v>0</v>
      </c>
      <c r="AX14" s="15"/>
      <c r="AY14"/>
      <c r="AZ14" s="34">
        <f t="shared" si="15"/>
        <v>0</v>
      </c>
      <c r="BA14">
        <f t="shared" si="17"/>
        <v>9</v>
      </c>
      <c r="BB14" s="17">
        <f t="shared" si="16"/>
        <v>0</v>
      </c>
      <c r="BE14">
        <v>13</v>
      </c>
    </row>
    <row r="15" spans="1:57" x14ac:dyDescent="0.2">
      <c r="A15" s="7">
        <v>13</v>
      </c>
      <c r="B15" s="8" t="s">
        <v>51</v>
      </c>
      <c r="C15" s="8" t="s">
        <v>13</v>
      </c>
      <c r="D15" s="71">
        <v>4</v>
      </c>
      <c r="E15" s="67">
        <v>3</v>
      </c>
      <c r="F15" s="68">
        <v>60</v>
      </c>
      <c r="G15" s="34">
        <f t="shared" si="0"/>
        <v>360</v>
      </c>
      <c r="H15" s="67">
        <v>3</v>
      </c>
      <c r="I15" s="36">
        <v>61</v>
      </c>
      <c r="J15" s="34">
        <f t="shared" si="1"/>
        <v>361</v>
      </c>
      <c r="K15" s="67">
        <v>4</v>
      </c>
      <c r="L15" s="36">
        <v>60</v>
      </c>
      <c r="M15" s="34">
        <f t="shared" si="2"/>
        <v>460</v>
      </c>
      <c r="N15" s="67">
        <v>4</v>
      </c>
      <c r="O15" s="36">
        <v>61</v>
      </c>
      <c r="P15" s="34">
        <f t="shared" si="3"/>
        <v>461</v>
      </c>
      <c r="Q15" s="67"/>
      <c r="R15" s="36"/>
      <c r="S15" s="34">
        <f t="shared" si="4"/>
        <v>0</v>
      </c>
      <c r="T15" s="67"/>
      <c r="U15" s="36"/>
      <c r="V15" s="34">
        <f t="shared" si="5"/>
        <v>0</v>
      </c>
      <c r="W15" s="67"/>
      <c r="X15" s="36"/>
      <c r="Y15" s="34">
        <f t="shared" si="6"/>
        <v>0</v>
      </c>
      <c r="Z15" s="67"/>
      <c r="AA15" s="36"/>
      <c r="AB15" s="34">
        <f t="shared" si="7"/>
        <v>0</v>
      </c>
      <c r="AC15" s="67"/>
      <c r="AD15" s="36"/>
      <c r="AE15" s="34">
        <f t="shared" si="8"/>
        <v>0</v>
      </c>
      <c r="AF15" s="67"/>
      <c r="AG15" s="36"/>
      <c r="AH15" s="34">
        <f t="shared" si="9"/>
        <v>0</v>
      </c>
      <c r="AI15" s="67"/>
      <c r="AJ15" s="36"/>
      <c r="AK15" s="34">
        <f t="shared" si="10"/>
        <v>0</v>
      </c>
      <c r="AL15" s="67"/>
      <c r="AM15" s="36"/>
      <c r="AN15" s="34">
        <f t="shared" si="11"/>
        <v>0</v>
      </c>
      <c r="AO15" s="67"/>
      <c r="AP15" s="36"/>
      <c r="AQ15" s="34">
        <f t="shared" si="12"/>
        <v>0</v>
      </c>
      <c r="AR15" s="67"/>
      <c r="AS15" s="36"/>
      <c r="AT15" s="34">
        <f t="shared" si="13"/>
        <v>0</v>
      </c>
      <c r="AU15" s="67"/>
      <c r="AV15" s="36"/>
      <c r="AW15" s="34">
        <f t="shared" si="14"/>
        <v>0</v>
      </c>
      <c r="AX15" s="15"/>
      <c r="AY15"/>
      <c r="AZ15" s="34">
        <f t="shared" si="15"/>
        <v>0</v>
      </c>
      <c r="BA15">
        <f t="shared" si="17"/>
        <v>4</v>
      </c>
      <c r="BB15" s="17">
        <f t="shared" si="16"/>
        <v>0</v>
      </c>
      <c r="BE15">
        <v>14</v>
      </c>
    </row>
    <row r="16" spans="1:57" x14ac:dyDescent="0.2">
      <c r="A16" s="7">
        <v>14</v>
      </c>
      <c r="B16" s="8" t="s">
        <v>23</v>
      </c>
      <c r="C16" s="8" t="s">
        <v>24</v>
      </c>
      <c r="D16" s="71">
        <v>7</v>
      </c>
      <c r="E16" s="67">
        <v>3</v>
      </c>
      <c r="F16" s="68">
        <v>22</v>
      </c>
      <c r="G16" s="34">
        <f t="shared" si="0"/>
        <v>322</v>
      </c>
      <c r="H16" s="67">
        <v>3</v>
      </c>
      <c r="I16" s="36">
        <v>23</v>
      </c>
      <c r="J16" s="34">
        <f t="shared" si="1"/>
        <v>323</v>
      </c>
      <c r="K16" s="67">
        <v>3</v>
      </c>
      <c r="L16" s="36">
        <v>24</v>
      </c>
      <c r="M16" s="34">
        <f t="shared" si="2"/>
        <v>324</v>
      </c>
      <c r="N16" s="67">
        <v>4</v>
      </c>
      <c r="O16" s="36">
        <v>22</v>
      </c>
      <c r="P16" s="34">
        <f t="shared" si="3"/>
        <v>422</v>
      </c>
      <c r="Q16" s="67">
        <v>4</v>
      </c>
      <c r="R16" s="36">
        <v>23</v>
      </c>
      <c r="S16" s="34">
        <f t="shared" si="4"/>
        <v>423</v>
      </c>
      <c r="T16" s="67">
        <v>4</v>
      </c>
      <c r="U16" s="36">
        <v>24</v>
      </c>
      <c r="V16" s="34">
        <f t="shared" si="5"/>
        <v>424</v>
      </c>
      <c r="W16" s="67">
        <v>4</v>
      </c>
      <c r="X16" s="36">
        <v>25</v>
      </c>
      <c r="Y16" s="34">
        <f t="shared" si="6"/>
        <v>425</v>
      </c>
      <c r="Z16" s="67"/>
      <c r="AA16" s="36"/>
      <c r="AB16" s="34">
        <f t="shared" si="7"/>
        <v>0</v>
      </c>
      <c r="AC16" s="67"/>
      <c r="AD16" s="36"/>
      <c r="AE16" s="34">
        <f t="shared" si="8"/>
        <v>0</v>
      </c>
      <c r="AF16" s="67"/>
      <c r="AG16" s="36"/>
      <c r="AH16" s="34">
        <f t="shared" si="9"/>
        <v>0</v>
      </c>
      <c r="AI16" s="67"/>
      <c r="AJ16" s="36"/>
      <c r="AK16" s="34">
        <f t="shared" si="10"/>
        <v>0</v>
      </c>
      <c r="AL16" s="67"/>
      <c r="AM16" s="36"/>
      <c r="AN16" s="34">
        <f t="shared" si="11"/>
        <v>0</v>
      </c>
      <c r="AO16" s="67"/>
      <c r="AP16" s="36"/>
      <c r="AQ16" s="34">
        <f t="shared" si="12"/>
        <v>0</v>
      </c>
      <c r="AR16" s="67"/>
      <c r="AS16" s="36"/>
      <c r="AT16" s="34">
        <f t="shared" si="13"/>
        <v>0</v>
      </c>
      <c r="AU16" s="67"/>
      <c r="AV16" s="36"/>
      <c r="AW16" s="34">
        <f t="shared" si="14"/>
        <v>0</v>
      </c>
      <c r="AX16" s="15"/>
      <c r="AY16"/>
      <c r="AZ16" s="34">
        <f t="shared" si="15"/>
        <v>0</v>
      </c>
      <c r="BA16">
        <f t="shared" si="17"/>
        <v>7</v>
      </c>
      <c r="BB16" s="17">
        <f t="shared" si="16"/>
        <v>0</v>
      </c>
      <c r="BE16">
        <v>15</v>
      </c>
    </row>
    <row r="17" spans="1:57" x14ac:dyDescent="0.2">
      <c r="A17" s="7">
        <v>15</v>
      </c>
      <c r="B17" s="8" t="s">
        <v>53</v>
      </c>
      <c r="C17" s="8" t="s">
        <v>20</v>
      </c>
      <c r="D17" s="71">
        <v>5</v>
      </c>
      <c r="E17" s="67">
        <v>3</v>
      </c>
      <c r="F17" s="68">
        <v>25</v>
      </c>
      <c r="G17" s="34">
        <f t="shared" si="0"/>
        <v>325</v>
      </c>
      <c r="H17" s="67">
        <v>3</v>
      </c>
      <c r="I17" s="36">
        <v>26</v>
      </c>
      <c r="J17" s="34">
        <f t="shared" si="1"/>
        <v>326</v>
      </c>
      <c r="K17" s="67">
        <v>3</v>
      </c>
      <c r="L17" s="36">
        <v>27</v>
      </c>
      <c r="M17" s="34">
        <f t="shared" si="2"/>
        <v>327</v>
      </c>
      <c r="N17" s="67">
        <v>4</v>
      </c>
      <c r="O17" s="36">
        <v>26</v>
      </c>
      <c r="P17" s="34">
        <f t="shared" si="3"/>
        <v>426</v>
      </c>
      <c r="Q17" s="67">
        <v>4</v>
      </c>
      <c r="R17" s="36">
        <v>27</v>
      </c>
      <c r="S17" s="34">
        <f t="shared" si="4"/>
        <v>427</v>
      </c>
      <c r="T17" s="67"/>
      <c r="U17" s="36"/>
      <c r="V17" s="34">
        <f t="shared" si="5"/>
        <v>0</v>
      </c>
      <c r="W17" s="67"/>
      <c r="X17" s="36"/>
      <c r="Y17" s="34">
        <f t="shared" si="6"/>
        <v>0</v>
      </c>
      <c r="Z17" s="67"/>
      <c r="AA17" s="36"/>
      <c r="AB17" s="34">
        <f t="shared" si="7"/>
        <v>0</v>
      </c>
      <c r="AC17" s="67"/>
      <c r="AD17" s="36"/>
      <c r="AE17" s="34">
        <f t="shared" si="8"/>
        <v>0</v>
      </c>
      <c r="AF17" s="67"/>
      <c r="AG17" s="36"/>
      <c r="AH17" s="34">
        <f t="shared" si="9"/>
        <v>0</v>
      </c>
      <c r="AI17" s="67"/>
      <c r="AJ17" s="36"/>
      <c r="AK17" s="34">
        <f t="shared" si="10"/>
        <v>0</v>
      </c>
      <c r="AL17" s="67"/>
      <c r="AM17" s="36"/>
      <c r="AN17" s="34">
        <f t="shared" si="11"/>
        <v>0</v>
      </c>
      <c r="AO17" s="67"/>
      <c r="AP17" s="36"/>
      <c r="AQ17" s="34">
        <f t="shared" si="12"/>
        <v>0</v>
      </c>
      <c r="AR17" s="67"/>
      <c r="AS17" s="36"/>
      <c r="AT17" s="34">
        <f t="shared" si="13"/>
        <v>0</v>
      </c>
      <c r="AU17" s="67"/>
      <c r="AV17" s="36"/>
      <c r="AW17" s="34">
        <f t="shared" si="14"/>
        <v>0</v>
      </c>
      <c r="AX17" s="15"/>
      <c r="AY17"/>
      <c r="AZ17" s="34">
        <f t="shared" si="15"/>
        <v>0</v>
      </c>
      <c r="BA17">
        <f t="shared" si="17"/>
        <v>5</v>
      </c>
      <c r="BB17" s="17">
        <f t="shared" si="16"/>
        <v>0</v>
      </c>
      <c r="BE17">
        <v>16</v>
      </c>
    </row>
    <row r="18" spans="1:57" x14ac:dyDescent="0.2">
      <c r="A18" s="7">
        <v>16</v>
      </c>
      <c r="B18" s="8" t="s">
        <v>25</v>
      </c>
      <c r="C18" s="8" t="s">
        <v>26</v>
      </c>
      <c r="D18" s="71">
        <v>6</v>
      </c>
      <c r="E18" s="67">
        <v>3</v>
      </c>
      <c r="F18" s="68">
        <v>51</v>
      </c>
      <c r="G18" s="34">
        <f t="shared" si="0"/>
        <v>351</v>
      </c>
      <c r="H18" s="67">
        <v>3</v>
      </c>
      <c r="I18" s="36">
        <v>52</v>
      </c>
      <c r="J18" s="34">
        <f t="shared" si="1"/>
        <v>352</v>
      </c>
      <c r="K18" s="67">
        <v>3</v>
      </c>
      <c r="L18" s="36">
        <v>53</v>
      </c>
      <c r="M18" s="34">
        <f t="shared" si="2"/>
        <v>353</v>
      </c>
      <c r="N18" s="67">
        <v>4</v>
      </c>
      <c r="O18" s="36">
        <v>51</v>
      </c>
      <c r="P18" s="34">
        <f t="shared" si="3"/>
        <v>451</v>
      </c>
      <c r="Q18" s="67">
        <v>4</v>
      </c>
      <c r="R18" s="36">
        <v>52</v>
      </c>
      <c r="S18" s="34">
        <f t="shared" si="4"/>
        <v>452</v>
      </c>
      <c r="T18" s="67">
        <v>4</v>
      </c>
      <c r="U18" s="36">
        <v>53</v>
      </c>
      <c r="V18" s="34">
        <f t="shared" si="5"/>
        <v>453</v>
      </c>
      <c r="W18" s="67"/>
      <c r="X18" s="36"/>
      <c r="Y18" s="34">
        <f t="shared" si="6"/>
        <v>0</v>
      </c>
      <c r="Z18" s="67"/>
      <c r="AA18" s="36"/>
      <c r="AB18" s="34">
        <f t="shared" si="7"/>
        <v>0</v>
      </c>
      <c r="AC18" s="67"/>
      <c r="AD18" s="36"/>
      <c r="AE18" s="34">
        <f t="shared" si="8"/>
        <v>0</v>
      </c>
      <c r="AF18" s="67"/>
      <c r="AG18" s="36"/>
      <c r="AH18" s="34">
        <f t="shared" si="9"/>
        <v>0</v>
      </c>
      <c r="AI18" s="67"/>
      <c r="AJ18" s="36"/>
      <c r="AK18" s="34">
        <f t="shared" si="10"/>
        <v>0</v>
      </c>
      <c r="AL18" s="67"/>
      <c r="AM18" s="36"/>
      <c r="AN18" s="34">
        <f t="shared" si="11"/>
        <v>0</v>
      </c>
      <c r="AO18" s="67"/>
      <c r="AP18" s="36"/>
      <c r="AQ18" s="34">
        <f t="shared" si="12"/>
        <v>0</v>
      </c>
      <c r="AR18" s="67"/>
      <c r="AS18" s="36"/>
      <c r="AT18" s="34">
        <f t="shared" si="13"/>
        <v>0</v>
      </c>
      <c r="AU18" s="67"/>
      <c r="AV18" s="36"/>
      <c r="AW18" s="34">
        <f t="shared" si="14"/>
        <v>0</v>
      </c>
      <c r="AX18" s="15"/>
      <c r="AY18"/>
      <c r="AZ18" s="34">
        <f t="shared" si="15"/>
        <v>0</v>
      </c>
      <c r="BA18">
        <f t="shared" si="17"/>
        <v>6</v>
      </c>
      <c r="BB18" s="17">
        <f t="shared" si="16"/>
        <v>0</v>
      </c>
      <c r="BE18">
        <v>17</v>
      </c>
    </row>
    <row r="19" spans="1:57" x14ac:dyDescent="0.2">
      <c r="A19" s="7">
        <v>17</v>
      </c>
      <c r="B19" s="8" t="s">
        <v>63</v>
      </c>
      <c r="C19" s="8" t="s">
        <v>27</v>
      </c>
      <c r="D19" s="71">
        <v>5</v>
      </c>
      <c r="E19" s="67">
        <v>3</v>
      </c>
      <c r="F19" s="68">
        <v>28</v>
      </c>
      <c r="G19" s="34">
        <f t="shared" si="0"/>
        <v>328</v>
      </c>
      <c r="H19" s="67">
        <v>3</v>
      </c>
      <c r="I19" s="36">
        <v>29</v>
      </c>
      <c r="J19" s="34">
        <f t="shared" si="1"/>
        <v>329</v>
      </c>
      <c r="K19" s="67">
        <v>3</v>
      </c>
      <c r="L19" s="36">
        <v>30</v>
      </c>
      <c r="M19" s="34">
        <f t="shared" si="2"/>
        <v>330</v>
      </c>
      <c r="N19" s="67">
        <v>4</v>
      </c>
      <c r="O19" s="36">
        <v>28</v>
      </c>
      <c r="P19" s="34">
        <f t="shared" si="3"/>
        <v>428</v>
      </c>
      <c r="Q19" s="67">
        <v>4</v>
      </c>
      <c r="R19" s="36">
        <v>29</v>
      </c>
      <c r="S19" s="34">
        <f t="shared" si="4"/>
        <v>429</v>
      </c>
      <c r="T19" s="67"/>
      <c r="U19" s="36"/>
      <c r="V19" s="34">
        <f t="shared" si="5"/>
        <v>0</v>
      </c>
      <c r="W19" s="67"/>
      <c r="X19" s="36"/>
      <c r="Y19" s="34">
        <f t="shared" si="6"/>
        <v>0</v>
      </c>
      <c r="Z19" s="67"/>
      <c r="AA19" s="36"/>
      <c r="AB19" s="34">
        <f t="shared" si="7"/>
        <v>0</v>
      </c>
      <c r="AC19" s="67"/>
      <c r="AD19" s="36"/>
      <c r="AE19" s="34">
        <f t="shared" si="8"/>
        <v>0</v>
      </c>
      <c r="AF19" s="67"/>
      <c r="AG19" s="36"/>
      <c r="AH19" s="34">
        <f t="shared" si="9"/>
        <v>0</v>
      </c>
      <c r="AI19" s="67"/>
      <c r="AJ19" s="36"/>
      <c r="AK19" s="34">
        <f t="shared" si="10"/>
        <v>0</v>
      </c>
      <c r="AL19" s="67"/>
      <c r="AM19" s="36"/>
      <c r="AN19" s="34">
        <f t="shared" si="11"/>
        <v>0</v>
      </c>
      <c r="AO19" s="67"/>
      <c r="AP19" s="36"/>
      <c r="AQ19" s="34">
        <f t="shared" si="12"/>
        <v>0</v>
      </c>
      <c r="AR19" s="67"/>
      <c r="AS19" s="36"/>
      <c r="AT19" s="34">
        <f t="shared" si="13"/>
        <v>0</v>
      </c>
      <c r="AU19" s="67"/>
      <c r="AV19" s="36"/>
      <c r="AW19" s="34">
        <f t="shared" si="14"/>
        <v>0</v>
      </c>
      <c r="AX19" s="15"/>
      <c r="AY19"/>
      <c r="AZ19" s="34">
        <f t="shared" si="15"/>
        <v>0</v>
      </c>
      <c r="BA19">
        <f t="shared" si="17"/>
        <v>5</v>
      </c>
      <c r="BB19" s="17">
        <f t="shared" si="16"/>
        <v>0</v>
      </c>
      <c r="BE19">
        <v>18</v>
      </c>
    </row>
    <row r="20" spans="1:57" x14ac:dyDescent="0.2">
      <c r="A20" s="7">
        <v>18</v>
      </c>
      <c r="B20" s="8" t="s">
        <v>38</v>
      </c>
      <c r="C20" s="8" t="s">
        <v>39</v>
      </c>
      <c r="D20" s="71">
        <v>7</v>
      </c>
      <c r="E20" s="67">
        <v>3</v>
      </c>
      <c r="F20" s="68">
        <v>31</v>
      </c>
      <c r="G20" s="34">
        <f t="shared" si="0"/>
        <v>331</v>
      </c>
      <c r="H20" s="67">
        <v>3</v>
      </c>
      <c r="I20" s="36">
        <v>32</v>
      </c>
      <c r="J20" s="34">
        <f t="shared" si="1"/>
        <v>332</v>
      </c>
      <c r="K20" s="67">
        <v>3</v>
      </c>
      <c r="L20" s="36">
        <v>33</v>
      </c>
      <c r="M20" s="34">
        <f t="shared" si="2"/>
        <v>333</v>
      </c>
      <c r="N20" s="67">
        <v>4</v>
      </c>
      <c r="O20" s="36">
        <v>30</v>
      </c>
      <c r="P20" s="34">
        <f t="shared" si="3"/>
        <v>430</v>
      </c>
      <c r="Q20" s="67">
        <v>4</v>
      </c>
      <c r="R20" s="36">
        <v>31</v>
      </c>
      <c r="S20" s="34">
        <f t="shared" si="4"/>
        <v>431</v>
      </c>
      <c r="T20" s="67">
        <v>4</v>
      </c>
      <c r="U20" s="36">
        <v>32</v>
      </c>
      <c r="V20" s="34">
        <f t="shared" si="5"/>
        <v>432</v>
      </c>
      <c r="W20" s="67">
        <v>4</v>
      </c>
      <c r="X20" s="36">
        <v>33</v>
      </c>
      <c r="Y20" s="34">
        <f t="shared" si="6"/>
        <v>433</v>
      </c>
      <c r="Z20" s="67"/>
      <c r="AA20" s="36"/>
      <c r="AB20" s="34">
        <f t="shared" si="7"/>
        <v>0</v>
      </c>
      <c r="AC20" s="67"/>
      <c r="AD20" s="36"/>
      <c r="AE20" s="34">
        <f t="shared" si="8"/>
        <v>0</v>
      </c>
      <c r="AF20" s="67"/>
      <c r="AG20" s="36"/>
      <c r="AH20" s="34">
        <f t="shared" si="9"/>
        <v>0</v>
      </c>
      <c r="AI20" s="67"/>
      <c r="AJ20" s="36"/>
      <c r="AK20" s="34">
        <f t="shared" si="10"/>
        <v>0</v>
      </c>
      <c r="AL20" s="67"/>
      <c r="AM20" s="36"/>
      <c r="AN20" s="34">
        <f t="shared" si="11"/>
        <v>0</v>
      </c>
      <c r="AO20" s="67"/>
      <c r="AP20" s="36"/>
      <c r="AQ20" s="34">
        <f t="shared" si="12"/>
        <v>0</v>
      </c>
      <c r="AR20" s="67"/>
      <c r="AS20" s="36"/>
      <c r="AT20" s="34">
        <f t="shared" si="13"/>
        <v>0</v>
      </c>
      <c r="AU20" s="67"/>
      <c r="AV20" s="36"/>
      <c r="AW20" s="34">
        <f t="shared" si="14"/>
        <v>0</v>
      </c>
      <c r="AX20" s="15"/>
      <c r="AY20"/>
      <c r="AZ20" s="34">
        <f t="shared" si="15"/>
        <v>0</v>
      </c>
      <c r="BA20">
        <f t="shared" si="17"/>
        <v>7</v>
      </c>
      <c r="BB20" s="17">
        <f t="shared" si="16"/>
        <v>0</v>
      </c>
      <c r="BE20">
        <v>19</v>
      </c>
    </row>
    <row r="21" spans="1:57" x14ac:dyDescent="0.2">
      <c r="A21" s="7">
        <v>19</v>
      </c>
      <c r="B21" s="8" t="s">
        <v>42</v>
      </c>
      <c r="C21" s="8" t="s">
        <v>43</v>
      </c>
      <c r="D21" s="71">
        <v>9</v>
      </c>
      <c r="E21" s="67">
        <v>3</v>
      </c>
      <c r="F21" s="68">
        <v>54</v>
      </c>
      <c r="G21" s="34">
        <f t="shared" si="0"/>
        <v>354</v>
      </c>
      <c r="H21" s="67">
        <v>3</v>
      </c>
      <c r="I21" s="36">
        <v>55</v>
      </c>
      <c r="J21" s="34">
        <f t="shared" si="1"/>
        <v>355</v>
      </c>
      <c r="K21" s="67">
        <v>3</v>
      </c>
      <c r="L21" s="36">
        <v>56</v>
      </c>
      <c r="M21" s="34">
        <f t="shared" si="2"/>
        <v>356</v>
      </c>
      <c r="N21" s="67">
        <v>3</v>
      </c>
      <c r="O21" s="36">
        <v>57</v>
      </c>
      <c r="P21" s="34">
        <f t="shared" si="3"/>
        <v>357</v>
      </c>
      <c r="Q21" s="67">
        <v>3</v>
      </c>
      <c r="R21" s="36">
        <v>58</v>
      </c>
      <c r="S21" s="34">
        <f t="shared" si="4"/>
        <v>358</v>
      </c>
      <c r="T21" s="67">
        <v>4</v>
      </c>
      <c r="U21" s="36">
        <v>54</v>
      </c>
      <c r="V21" s="34">
        <f t="shared" si="5"/>
        <v>454</v>
      </c>
      <c r="W21" s="67">
        <v>4</v>
      </c>
      <c r="X21" s="36">
        <v>55</v>
      </c>
      <c r="Y21" s="34">
        <f t="shared" si="6"/>
        <v>455</v>
      </c>
      <c r="Z21" s="67">
        <v>4</v>
      </c>
      <c r="AA21" s="36">
        <v>56</v>
      </c>
      <c r="AB21" s="34">
        <f t="shared" si="7"/>
        <v>456</v>
      </c>
      <c r="AC21" s="67">
        <v>4</v>
      </c>
      <c r="AD21" s="36">
        <v>57</v>
      </c>
      <c r="AE21" s="34">
        <f t="shared" si="8"/>
        <v>457</v>
      </c>
      <c r="AF21" s="67"/>
      <c r="AG21" s="36"/>
      <c r="AH21" s="34">
        <f t="shared" si="9"/>
        <v>0</v>
      </c>
      <c r="AI21" s="67"/>
      <c r="AJ21" s="36"/>
      <c r="AK21" s="34">
        <f t="shared" si="10"/>
        <v>0</v>
      </c>
      <c r="AL21" s="67"/>
      <c r="AM21" s="36"/>
      <c r="AN21" s="34">
        <f t="shared" si="11"/>
        <v>0</v>
      </c>
      <c r="AO21" s="67"/>
      <c r="AP21" s="36"/>
      <c r="AQ21" s="34">
        <f t="shared" si="12"/>
        <v>0</v>
      </c>
      <c r="AR21" s="67"/>
      <c r="AS21" s="36"/>
      <c r="AT21" s="34">
        <f t="shared" si="13"/>
        <v>0</v>
      </c>
      <c r="AU21" s="67"/>
      <c r="AV21" s="36"/>
      <c r="AW21" s="34">
        <f t="shared" si="14"/>
        <v>0</v>
      </c>
      <c r="AX21" s="15"/>
      <c r="AY21"/>
      <c r="AZ21" s="34">
        <f t="shared" si="15"/>
        <v>0</v>
      </c>
      <c r="BA21">
        <f t="shared" si="17"/>
        <v>9</v>
      </c>
      <c r="BB21" s="17">
        <f t="shared" si="16"/>
        <v>0</v>
      </c>
      <c r="BE21">
        <v>20</v>
      </c>
    </row>
    <row r="22" spans="1:57" x14ac:dyDescent="0.2">
      <c r="A22" s="7">
        <v>20</v>
      </c>
      <c r="B22" s="8"/>
      <c r="C22" s="8"/>
      <c r="D22" s="64"/>
      <c r="E22" s="67"/>
      <c r="F22" s="68"/>
      <c r="G22" s="34">
        <f t="shared" si="0"/>
        <v>0</v>
      </c>
      <c r="H22" s="67"/>
      <c r="I22" s="36"/>
      <c r="J22" s="34">
        <f t="shared" si="1"/>
        <v>0</v>
      </c>
      <c r="K22" s="67"/>
      <c r="L22" s="36"/>
      <c r="M22" s="34">
        <f t="shared" si="2"/>
        <v>0</v>
      </c>
      <c r="N22" s="67"/>
      <c r="O22" s="36"/>
      <c r="P22" s="34">
        <f t="shared" si="3"/>
        <v>0</v>
      </c>
      <c r="Q22" s="67"/>
      <c r="R22" s="36"/>
      <c r="S22" s="34">
        <f t="shared" si="4"/>
        <v>0</v>
      </c>
      <c r="T22" s="67"/>
      <c r="U22" s="36"/>
      <c r="V22" s="34">
        <f t="shared" si="5"/>
        <v>0</v>
      </c>
      <c r="W22" s="67"/>
      <c r="X22" s="36"/>
      <c r="Y22" s="34">
        <f t="shared" si="6"/>
        <v>0</v>
      </c>
      <c r="Z22" s="67"/>
      <c r="AA22" s="36"/>
      <c r="AB22" s="34">
        <f t="shared" si="7"/>
        <v>0</v>
      </c>
      <c r="AC22" s="67"/>
      <c r="AD22" s="36"/>
      <c r="AE22" s="34">
        <f t="shared" si="8"/>
        <v>0</v>
      </c>
      <c r="AF22" s="67"/>
      <c r="AG22" s="36"/>
      <c r="AH22" s="34">
        <f t="shared" si="9"/>
        <v>0</v>
      </c>
      <c r="AI22" s="67"/>
      <c r="AJ22" s="36"/>
      <c r="AK22" s="34">
        <f t="shared" si="10"/>
        <v>0</v>
      </c>
      <c r="AL22" s="67"/>
      <c r="AM22" s="36"/>
      <c r="AN22" s="34">
        <f t="shared" si="11"/>
        <v>0</v>
      </c>
      <c r="AO22" s="67"/>
      <c r="AP22" s="36"/>
      <c r="AQ22" s="34">
        <f t="shared" si="12"/>
        <v>0</v>
      </c>
      <c r="AR22" s="67"/>
      <c r="AS22" s="36"/>
      <c r="AT22" s="34">
        <f t="shared" si="13"/>
        <v>0</v>
      </c>
      <c r="AU22" s="67"/>
      <c r="AV22" s="36"/>
      <c r="AW22" s="34">
        <f t="shared" si="14"/>
        <v>0</v>
      </c>
      <c r="AX22" s="15"/>
      <c r="AY22"/>
      <c r="AZ22" s="34">
        <f t="shared" si="15"/>
        <v>0</v>
      </c>
      <c r="BA22">
        <f t="shared" si="17"/>
        <v>0</v>
      </c>
      <c r="BB22" s="17" t="str">
        <f t="shared" si="16"/>
        <v/>
      </c>
      <c r="BE22">
        <v>21</v>
      </c>
    </row>
    <row r="23" spans="1:57" x14ac:dyDescent="0.2">
      <c r="A23" s="7">
        <v>21</v>
      </c>
      <c r="B23" s="8"/>
      <c r="C23" s="8"/>
      <c r="D23" s="64"/>
      <c r="E23" s="67"/>
      <c r="F23" s="68"/>
      <c r="G23" s="34">
        <f t="shared" si="0"/>
        <v>0</v>
      </c>
      <c r="H23" s="67"/>
      <c r="I23" s="36"/>
      <c r="J23" s="34">
        <f t="shared" si="1"/>
        <v>0</v>
      </c>
      <c r="K23" s="67"/>
      <c r="L23" s="36"/>
      <c r="M23" s="34">
        <f t="shared" si="2"/>
        <v>0</v>
      </c>
      <c r="N23" s="67"/>
      <c r="O23" s="36"/>
      <c r="P23" s="34">
        <f t="shared" si="3"/>
        <v>0</v>
      </c>
      <c r="Q23" s="67"/>
      <c r="R23" s="36"/>
      <c r="S23" s="34">
        <f t="shared" si="4"/>
        <v>0</v>
      </c>
      <c r="T23" s="67"/>
      <c r="U23" s="36"/>
      <c r="V23" s="34">
        <f t="shared" si="5"/>
        <v>0</v>
      </c>
      <c r="W23" s="67"/>
      <c r="X23" s="36"/>
      <c r="Y23" s="34">
        <f t="shared" si="6"/>
        <v>0</v>
      </c>
      <c r="Z23" s="67"/>
      <c r="AA23" s="36"/>
      <c r="AB23" s="34">
        <f t="shared" si="7"/>
        <v>0</v>
      </c>
      <c r="AC23" s="67"/>
      <c r="AD23" s="36"/>
      <c r="AE23" s="34">
        <f t="shared" si="8"/>
        <v>0</v>
      </c>
      <c r="AF23" s="67"/>
      <c r="AG23" s="36"/>
      <c r="AH23" s="34">
        <f t="shared" si="9"/>
        <v>0</v>
      </c>
      <c r="AI23" s="67"/>
      <c r="AJ23" s="36"/>
      <c r="AK23" s="34">
        <f t="shared" si="10"/>
        <v>0</v>
      </c>
      <c r="AL23" s="67"/>
      <c r="AM23" s="36"/>
      <c r="AN23" s="34">
        <f t="shared" si="11"/>
        <v>0</v>
      </c>
      <c r="AO23" s="67"/>
      <c r="AP23" s="36"/>
      <c r="AQ23" s="34">
        <f t="shared" si="12"/>
        <v>0</v>
      </c>
      <c r="AR23" s="67"/>
      <c r="AS23" s="36"/>
      <c r="AT23" s="34">
        <f t="shared" si="13"/>
        <v>0</v>
      </c>
      <c r="AU23" s="67"/>
      <c r="AV23" s="36"/>
      <c r="AW23" s="34">
        <f t="shared" si="14"/>
        <v>0</v>
      </c>
      <c r="AX23" s="15"/>
      <c r="AY23"/>
      <c r="AZ23" s="34">
        <f t="shared" si="15"/>
        <v>0</v>
      </c>
      <c r="BA23">
        <f t="shared" si="17"/>
        <v>0</v>
      </c>
      <c r="BB23" s="17" t="str">
        <f t="shared" si="16"/>
        <v/>
      </c>
      <c r="BE23">
        <v>22</v>
      </c>
    </row>
    <row r="24" spans="1:57" x14ac:dyDescent="0.2">
      <c r="A24" s="7">
        <v>22</v>
      </c>
      <c r="B24" s="8"/>
      <c r="C24" s="8"/>
      <c r="D24" s="64"/>
      <c r="E24" s="67"/>
      <c r="F24" s="68"/>
      <c r="G24" s="34">
        <f t="shared" si="0"/>
        <v>0</v>
      </c>
      <c r="H24" s="67"/>
      <c r="I24" s="36"/>
      <c r="J24" s="34">
        <f t="shared" si="1"/>
        <v>0</v>
      </c>
      <c r="K24" s="67"/>
      <c r="L24" s="36"/>
      <c r="M24" s="34">
        <f t="shared" si="2"/>
        <v>0</v>
      </c>
      <c r="N24" s="67"/>
      <c r="O24" s="36"/>
      <c r="P24" s="34">
        <f t="shared" si="3"/>
        <v>0</v>
      </c>
      <c r="Q24" s="67"/>
      <c r="R24" s="36"/>
      <c r="S24" s="34">
        <f t="shared" si="4"/>
        <v>0</v>
      </c>
      <c r="T24" s="67"/>
      <c r="U24" s="36"/>
      <c r="V24" s="34">
        <f t="shared" si="5"/>
        <v>0</v>
      </c>
      <c r="W24" s="67"/>
      <c r="X24" s="36"/>
      <c r="Y24" s="34">
        <f t="shared" si="6"/>
        <v>0</v>
      </c>
      <c r="Z24" s="67"/>
      <c r="AA24" s="36"/>
      <c r="AB24" s="34">
        <f t="shared" si="7"/>
        <v>0</v>
      </c>
      <c r="AC24" s="67"/>
      <c r="AD24" s="36"/>
      <c r="AE24" s="34">
        <f t="shared" si="8"/>
        <v>0</v>
      </c>
      <c r="AF24" s="67"/>
      <c r="AG24" s="36"/>
      <c r="AH24" s="34">
        <f t="shared" si="9"/>
        <v>0</v>
      </c>
      <c r="AI24" s="67"/>
      <c r="AJ24" s="36"/>
      <c r="AK24" s="34">
        <f t="shared" si="10"/>
        <v>0</v>
      </c>
      <c r="AL24" s="67"/>
      <c r="AM24" s="36"/>
      <c r="AN24" s="34">
        <f t="shared" si="11"/>
        <v>0</v>
      </c>
      <c r="AO24" s="67"/>
      <c r="AP24" s="36"/>
      <c r="AQ24" s="34">
        <f t="shared" si="12"/>
        <v>0</v>
      </c>
      <c r="AR24" s="67"/>
      <c r="AS24" s="36"/>
      <c r="AT24" s="34">
        <f t="shared" si="13"/>
        <v>0</v>
      </c>
      <c r="AU24" s="67"/>
      <c r="AV24" s="36"/>
      <c r="AW24" s="34">
        <f t="shared" si="14"/>
        <v>0</v>
      </c>
      <c r="AX24" s="15"/>
      <c r="AY24"/>
      <c r="AZ24" s="34">
        <f t="shared" si="15"/>
        <v>0</v>
      </c>
      <c r="BA24">
        <f t="shared" si="17"/>
        <v>0</v>
      </c>
      <c r="BB24" s="17" t="str">
        <f t="shared" si="16"/>
        <v/>
      </c>
      <c r="BE24">
        <v>23</v>
      </c>
    </row>
    <row r="25" spans="1:57" x14ac:dyDescent="0.2">
      <c r="A25" s="7">
        <v>23</v>
      </c>
      <c r="B25" s="8"/>
      <c r="C25" s="8"/>
      <c r="D25" s="64"/>
      <c r="E25" s="67"/>
      <c r="F25" s="68"/>
      <c r="G25" s="34">
        <f t="shared" si="0"/>
        <v>0</v>
      </c>
      <c r="H25" s="67"/>
      <c r="I25" s="36"/>
      <c r="J25" s="34">
        <f t="shared" si="1"/>
        <v>0</v>
      </c>
      <c r="K25" s="67"/>
      <c r="L25" s="36"/>
      <c r="M25" s="34">
        <f t="shared" si="2"/>
        <v>0</v>
      </c>
      <c r="N25" s="67"/>
      <c r="O25" s="36"/>
      <c r="P25" s="34">
        <f t="shared" si="3"/>
        <v>0</v>
      </c>
      <c r="Q25" s="67"/>
      <c r="R25" s="36"/>
      <c r="S25" s="34">
        <f t="shared" si="4"/>
        <v>0</v>
      </c>
      <c r="T25" s="67"/>
      <c r="U25" s="36"/>
      <c r="V25" s="34">
        <f t="shared" si="5"/>
        <v>0</v>
      </c>
      <c r="W25" s="67"/>
      <c r="X25" s="36"/>
      <c r="Y25" s="34">
        <f t="shared" si="6"/>
        <v>0</v>
      </c>
      <c r="Z25" s="67"/>
      <c r="AA25" s="36"/>
      <c r="AB25" s="34">
        <f t="shared" si="7"/>
        <v>0</v>
      </c>
      <c r="AC25" s="67"/>
      <c r="AD25" s="36"/>
      <c r="AE25" s="34">
        <f t="shared" si="8"/>
        <v>0</v>
      </c>
      <c r="AF25" s="67"/>
      <c r="AG25" s="36"/>
      <c r="AH25" s="34">
        <f t="shared" si="9"/>
        <v>0</v>
      </c>
      <c r="AI25" s="67"/>
      <c r="AJ25" s="36"/>
      <c r="AK25" s="34">
        <f t="shared" si="10"/>
        <v>0</v>
      </c>
      <c r="AL25" s="67"/>
      <c r="AM25" s="36"/>
      <c r="AN25" s="34">
        <f t="shared" si="11"/>
        <v>0</v>
      </c>
      <c r="AO25" s="67"/>
      <c r="AP25" s="36"/>
      <c r="AQ25" s="34">
        <f t="shared" si="12"/>
        <v>0</v>
      </c>
      <c r="AR25" s="67"/>
      <c r="AS25" s="36"/>
      <c r="AT25" s="34">
        <f t="shared" si="13"/>
        <v>0</v>
      </c>
      <c r="AU25" s="67"/>
      <c r="AV25" s="36"/>
      <c r="AW25" s="34">
        <f t="shared" si="14"/>
        <v>0</v>
      </c>
      <c r="AX25" s="15"/>
      <c r="AY25"/>
      <c r="AZ25" s="34">
        <f t="shared" si="15"/>
        <v>0</v>
      </c>
      <c r="BA25">
        <f t="shared" si="17"/>
        <v>0</v>
      </c>
      <c r="BB25" s="17" t="str">
        <f t="shared" si="16"/>
        <v/>
      </c>
      <c r="BE25">
        <v>24</v>
      </c>
    </row>
    <row r="26" spans="1:57" x14ac:dyDescent="0.2">
      <c r="A26" s="7">
        <v>24</v>
      </c>
      <c r="B26" s="8"/>
      <c r="C26" s="8"/>
      <c r="D26" s="64"/>
      <c r="E26" s="67"/>
      <c r="F26" s="68"/>
      <c r="G26" s="34">
        <f t="shared" si="0"/>
        <v>0</v>
      </c>
      <c r="H26" s="67"/>
      <c r="I26" s="36"/>
      <c r="J26" s="34">
        <f t="shared" si="1"/>
        <v>0</v>
      </c>
      <c r="K26" s="67"/>
      <c r="L26" s="36"/>
      <c r="M26" s="34">
        <f t="shared" si="2"/>
        <v>0</v>
      </c>
      <c r="N26" s="67"/>
      <c r="O26" s="36"/>
      <c r="P26" s="34">
        <f t="shared" si="3"/>
        <v>0</v>
      </c>
      <c r="Q26" s="67"/>
      <c r="R26" s="36"/>
      <c r="S26" s="34">
        <f t="shared" si="4"/>
        <v>0</v>
      </c>
      <c r="T26" s="67"/>
      <c r="U26" s="36"/>
      <c r="V26" s="34">
        <f t="shared" si="5"/>
        <v>0</v>
      </c>
      <c r="W26" s="67"/>
      <c r="X26" s="36"/>
      <c r="Y26" s="34">
        <f t="shared" si="6"/>
        <v>0</v>
      </c>
      <c r="Z26" s="67"/>
      <c r="AA26" s="36"/>
      <c r="AB26" s="34">
        <f t="shared" si="7"/>
        <v>0</v>
      </c>
      <c r="AC26" s="67"/>
      <c r="AD26" s="36"/>
      <c r="AE26" s="34">
        <f t="shared" si="8"/>
        <v>0</v>
      </c>
      <c r="AF26" s="67"/>
      <c r="AG26" s="36"/>
      <c r="AH26" s="34">
        <f t="shared" si="9"/>
        <v>0</v>
      </c>
      <c r="AI26" s="67"/>
      <c r="AJ26" s="36"/>
      <c r="AK26" s="34">
        <f t="shared" si="10"/>
        <v>0</v>
      </c>
      <c r="AL26" s="67"/>
      <c r="AM26" s="36"/>
      <c r="AN26" s="34">
        <f t="shared" si="11"/>
        <v>0</v>
      </c>
      <c r="AO26" s="67"/>
      <c r="AP26" s="36"/>
      <c r="AQ26" s="34">
        <f t="shared" si="12"/>
        <v>0</v>
      </c>
      <c r="AR26" s="67"/>
      <c r="AS26" s="36"/>
      <c r="AT26" s="34">
        <f t="shared" si="13"/>
        <v>0</v>
      </c>
      <c r="AU26" s="67"/>
      <c r="AV26" s="36"/>
      <c r="AW26" s="34">
        <f t="shared" si="14"/>
        <v>0</v>
      </c>
      <c r="AX26" s="15"/>
      <c r="AY26"/>
      <c r="AZ26" s="34">
        <f t="shared" si="15"/>
        <v>0</v>
      </c>
      <c r="BA26">
        <f t="shared" si="17"/>
        <v>0</v>
      </c>
      <c r="BB26" s="17">
        <f>D26-BA26</f>
        <v>0</v>
      </c>
      <c r="BE26">
        <v>25</v>
      </c>
    </row>
    <row r="27" spans="1:57" x14ac:dyDescent="0.2">
      <c r="A27" s="7">
        <v>25</v>
      </c>
      <c r="B27" s="8"/>
      <c r="C27" s="8"/>
      <c r="D27" s="64"/>
      <c r="E27" s="67"/>
      <c r="F27" s="68"/>
      <c r="G27" s="34">
        <f t="shared" si="0"/>
        <v>0</v>
      </c>
      <c r="H27" s="67"/>
      <c r="I27" s="36"/>
      <c r="J27" s="34">
        <f t="shared" si="1"/>
        <v>0</v>
      </c>
      <c r="K27" s="67"/>
      <c r="L27" s="36"/>
      <c r="M27" s="34">
        <f t="shared" si="2"/>
        <v>0</v>
      </c>
      <c r="N27" s="67"/>
      <c r="O27" s="36"/>
      <c r="P27" s="34">
        <f t="shared" si="3"/>
        <v>0</v>
      </c>
      <c r="Q27" s="67"/>
      <c r="R27" s="36"/>
      <c r="S27" s="34">
        <f t="shared" si="4"/>
        <v>0</v>
      </c>
      <c r="T27" s="67"/>
      <c r="U27" s="36"/>
      <c r="V27" s="34">
        <f t="shared" si="5"/>
        <v>0</v>
      </c>
      <c r="W27" s="67"/>
      <c r="X27" s="36"/>
      <c r="Y27" s="34">
        <f t="shared" si="6"/>
        <v>0</v>
      </c>
      <c r="Z27" s="67"/>
      <c r="AA27" s="36"/>
      <c r="AB27" s="34">
        <f t="shared" si="7"/>
        <v>0</v>
      </c>
      <c r="AC27" s="67"/>
      <c r="AD27" s="36"/>
      <c r="AE27" s="34">
        <f t="shared" si="8"/>
        <v>0</v>
      </c>
      <c r="AF27" s="67"/>
      <c r="AG27" s="36"/>
      <c r="AH27" s="34">
        <f t="shared" si="9"/>
        <v>0</v>
      </c>
      <c r="AI27" s="67"/>
      <c r="AJ27" s="36"/>
      <c r="AK27" s="34">
        <f t="shared" si="10"/>
        <v>0</v>
      </c>
      <c r="AL27" s="67"/>
      <c r="AM27" s="36"/>
      <c r="AN27" s="34">
        <f t="shared" si="11"/>
        <v>0</v>
      </c>
      <c r="AO27" s="67"/>
      <c r="AP27" s="36"/>
      <c r="AQ27" s="34">
        <f t="shared" si="12"/>
        <v>0</v>
      </c>
      <c r="AR27" s="67"/>
      <c r="AS27" s="36"/>
      <c r="AT27" s="34">
        <f t="shared" si="13"/>
        <v>0</v>
      </c>
      <c r="AU27" s="67"/>
      <c r="AV27" s="36"/>
      <c r="AW27" s="34">
        <f t="shared" si="14"/>
        <v>0</v>
      </c>
      <c r="AX27" s="15"/>
      <c r="AY27"/>
      <c r="AZ27" s="34">
        <f t="shared" si="15"/>
        <v>0</v>
      </c>
      <c r="BA27">
        <f t="shared" si="17"/>
        <v>0</v>
      </c>
      <c r="BB27" s="13">
        <f>D27-BA27</f>
        <v>0</v>
      </c>
      <c r="BE27">
        <v>26</v>
      </c>
    </row>
    <row r="28" spans="1:57" x14ac:dyDescent="0.2">
      <c r="D28" s="80">
        <f>SUM(D3:D27)</f>
        <v>117</v>
      </c>
      <c r="E28" s="67"/>
      <c r="F28" s="68"/>
      <c r="G28" s="34">
        <f t="shared" si="0"/>
        <v>0</v>
      </c>
      <c r="H28" s="67"/>
      <c r="I28" s="36"/>
      <c r="J28" s="34">
        <f t="shared" si="1"/>
        <v>0</v>
      </c>
      <c r="K28" s="67"/>
      <c r="L28" s="36"/>
      <c r="M28" s="34">
        <f t="shared" si="2"/>
        <v>0</v>
      </c>
      <c r="N28" s="67"/>
      <c r="O28" s="36"/>
      <c r="P28" s="34">
        <f t="shared" si="3"/>
        <v>0</v>
      </c>
      <c r="Q28" s="67"/>
      <c r="R28" s="36"/>
      <c r="S28" s="34">
        <f t="shared" si="4"/>
        <v>0</v>
      </c>
      <c r="T28" s="67"/>
      <c r="U28" s="36"/>
      <c r="V28" s="34">
        <f t="shared" si="5"/>
        <v>0</v>
      </c>
      <c r="W28" s="67"/>
      <c r="X28" s="36"/>
      <c r="Y28" s="34">
        <f t="shared" si="6"/>
        <v>0</v>
      </c>
      <c r="Z28" s="67"/>
      <c r="AA28" s="36"/>
      <c r="AB28" s="34">
        <f t="shared" si="7"/>
        <v>0</v>
      </c>
      <c r="AC28" s="67"/>
      <c r="AD28" s="36"/>
      <c r="AE28" s="34">
        <f t="shared" si="8"/>
        <v>0</v>
      </c>
      <c r="AF28" s="67"/>
      <c r="AG28" s="36"/>
      <c r="AH28" s="34">
        <f t="shared" si="9"/>
        <v>0</v>
      </c>
      <c r="AI28" s="67"/>
      <c r="AJ28" s="36"/>
      <c r="AK28" s="34">
        <f t="shared" si="10"/>
        <v>0</v>
      </c>
      <c r="AL28" s="67"/>
      <c r="AM28" s="36"/>
      <c r="AN28" s="34">
        <f t="shared" si="11"/>
        <v>0</v>
      </c>
      <c r="AO28" s="67"/>
      <c r="AP28" s="36"/>
      <c r="AQ28" s="34">
        <f t="shared" si="12"/>
        <v>0</v>
      </c>
      <c r="AR28" s="67"/>
      <c r="AS28" s="36"/>
      <c r="AT28" s="34">
        <f t="shared" si="13"/>
        <v>0</v>
      </c>
      <c r="AU28" s="67"/>
      <c r="AV28" s="36"/>
      <c r="AW28" s="34">
        <f t="shared" si="14"/>
        <v>0</v>
      </c>
      <c r="AX28" s="15"/>
      <c r="AY28"/>
      <c r="AZ28" s="34">
        <f t="shared" si="15"/>
        <v>0</v>
      </c>
      <c r="BA28">
        <f>SUM(BA3:BA27)</f>
        <v>117</v>
      </c>
      <c r="BB28" s="13">
        <f>D28-BA28</f>
        <v>0</v>
      </c>
      <c r="BE28">
        <v>27</v>
      </c>
    </row>
    <row r="29" spans="1:57" x14ac:dyDescent="0.2">
      <c r="B29" s="4" t="s">
        <v>45</v>
      </c>
      <c r="D29" s="65"/>
      <c r="E29" s="67"/>
      <c r="F29" s="68"/>
      <c r="G29" s="34">
        <f t="shared" si="0"/>
        <v>0</v>
      </c>
      <c r="H29" s="67"/>
      <c r="I29" s="36"/>
      <c r="J29" s="34">
        <f t="shared" si="1"/>
        <v>0</v>
      </c>
      <c r="K29" s="67"/>
      <c r="L29" s="36"/>
      <c r="M29" s="34">
        <f t="shared" si="2"/>
        <v>0</v>
      </c>
      <c r="N29" s="67"/>
      <c r="O29" s="36"/>
      <c r="P29" s="34">
        <f t="shared" si="3"/>
        <v>0</v>
      </c>
      <c r="Q29" s="67"/>
      <c r="R29" s="36"/>
      <c r="S29" s="34">
        <f t="shared" si="4"/>
        <v>0</v>
      </c>
      <c r="T29" s="67"/>
      <c r="U29" s="36"/>
      <c r="V29" s="34">
        <f t="shared" si="5"/>
        <v>0</v>
      </c>
      <c r="W29" s="67"/>
      <c r="X29" s="36"/>
      <c r="Y29" s="34">
        <f t="shared" si="6"/>
        <v>0</v>
      </c>
      <c r="Z29" s="67"/>
      <c r="AA29" s="36"/>
      <c r="AB29" s="34">
        <f t="shared" si="7"/>
        <v>0</v>
      </c>
      <c r="AC29" s="67"/>
      <c r="AD29" s="36"/>
      <c r="AE29" s="34">
        <f t="shared" si="8"/>
        <v>0</v>
      </c>
      <c r="AF29" s="67"/>
      <c r="AG29" s="36"/>
      <c r="AH29" s="34">
        <f t="shared" si="9"/>
        <v>0</v>
      </c>
      <c r="AI29" s="67"/>
      <c r="AJ29" s="36"/>
      <c r="AK29" s="34">
        <f t="shared" si="10"/>
        <v>0</v>
      </c>
      <c r="AL29" s="67"/>
      <c r="AM29" s="36"/>
      <c r="AN29" s="34">
        <f t="shared" si="11"/>
        <v>0</v>
      </c>
      <c r="AO29" s="67"/>
      <c r="AP29" s="36"/>
      <c r="AQ29" s="34">
        <f t="shared" si="12"/>
        <v>0</v>
      </c>
      <c r="AR29" s="67"/>
      <c r="AS29" s="36"/>
      <c r="AT29" s="34">
        <f t="shared" si="13"/>
        <v>0</v>
      </c>
      <c r="AU29" s="67"/>
      <c r="AV29" s="36"/>
      <c r="AW29" s="34">
        <f t="shared" si="14"/>
        <v>0</v>
      </c>
      <c r="AX29" s="15"/>
      <c r="AY29"/>
      <c r="AZ29" s="34">
        <f t="shared" si="15"/>
        <v>0</v>
      </c>
      <c r="BA29">
        <f t="shared" si="17"/>
        <v>0</v>
      </c>
      <c r="BB29" s="13"/>
      <c r="BE29">
        <v>28</v>
      </c>
    </row>
    <row r="30" spans="1:57" x14ac:dyDescent="0.2">
      <c r="D30" s="65"/>
      <c r="E30" s="67"/>
      <c r="F30" s="68"/>
      <c r="G30" s="34">
        <f t="shared" si="0"/>
        <v>0</v>
      </c>
      <c r="H30" s="67"/>
      <c r="I30" s="36"/>
      <c r="J30" s="34">
        <f t="shared" si="1"/>
        <v>0</v>
      </c>
      <c r="K30" s="67"/>
      <c r="L30" s="36"/>
      <c r="M30" s="34">
        <f t="shared" si="2"/>
        <v>0</v>
      </c>
      <c r="N30" s="67"/>
      <c r="O30" s="36"/>
      <c r="P30" s="34">
        <f t="shared" si="3"/>
        <v>0</v>
      </c>
      <c r="Q30" s="67"/>
      <c r="R30" s="36"/>
      <c r="S30" s="34">
        <f t="shared" si="4"/>
        <v>0</v>
      </c>
      <c r="T30" s="67"/>
      <c r="U30" s="36"/>
      <c r="V30" s="34">
        <f t="shared" si="5"/>
        <v>0</v>
      </c>
      <c r="W30" s="67"/>
      <c r="X30" s="36"/>
      <c r="Y30" s="34">
        <f t="shared" si="6"/>
        <v>0</v>
      </c>
      <c r="Z30" s="67"/>
      <c r="AA30" s="36"/>
      <c r="AB30" s="34">
        <f t="shared" si="7"/>
        <v>0</v>
      </c>
      <c r="AC30" s="67"/>
      <c r="AD30" s="36"/>
      <c r="AE30" s="34">
        <f t="shared" si="8"/>
        <v>0</v>
      </c>
      <c r="AF30" s="67"/>
      <c r="AG30" s="36"/>
      <c r="AH30" s="34">
        <f t="shared" si="9"/>
        <v>0</v>
      </c>
      <c r="AI30" s="67"/>
      <c r="AJ30" s="36"/>
      <c r="AK30" s="34">
        <f t="shared" si="10"/>
        <v>0</v>
      </c>
      <c r="AL30" s="67"/>
      <c r="AM30" s="36"/>
      <c r="AN30" s="34">
        <f t="shared" si="11"/>
        <v>0</v>
      </c>
      <c r="AO30" s="67"/>
      <c r="AP30" s="68"/>
      <c r="AQ30" s="34">
        <f t="shared" si="12"/>
        <v>0</v>
      </c>
      <c r="AR30" s="67"/>
      <c r="AS30" s="68"/>
      <c r="AT30" s="34">
        <f t="shared" si="13"/>
        <v>0</v>
      </c>
      <c r="AU30" s="67"/>
      <c r="AV30" s="68"/>
      <c r="AW30" s="34">
        <f t="shared" si="14"/>
        <v>0</v>
      </c>
      <c r="AX30" s="15"/>
      <c r="AZ30" s="34">
        <f t="shared" si="15"/>
        <v>0</v>
      </c>
      <c r="BA30">
        <f t="shared" si="17"/>
        <v>0</v>
      </c>
      <c r="BB30" s="13"/>
      <c r="BE30">
        <v>29</v>
      </c>
    </row>
    <row r="31" spans="1:57" x14ac:dyDescent="0.2">
      <c r="A31" s="9">
        <v>1</v>
      </c>
      <c r="B31" s="10" t="s">
        <v>34</v>
      </c>
      <c r="C31" s="10" t="s">
        <v>35</v>
      </c>
      <c r="D31" s="71">
        <v>8</v>
      </c>
      <c r="E31" s="67">
        <v>1</v>
      </c>
      <c r="F31" s="68">
        <v>2</v>
      </c>
      <c r="G31" s="34">
        <f t="shared" si="0"/>
        <v>102</v>
      </c>
      <c r="H31" s="67">
        <v>1</v>
      </c>
      <c r="I31" s="36">
        <v>3</v>
      </c>
      <c r="J31" s="34">
        <f t="shared" si="1"/>
        <v>103</v>
      </c>
      <c r="K31" s="67">
        <v>1</v>
      </c>
      <c r="L31" s="36">
        <v>4</v>
      </c>
      <c r="M31" s="34">
        <f t="shared" si="2"/>
        <v>104</v>
      </c>
      <c r="N31" s="67">
        <v>1</v>
      </c>
      <c r="O31" s="36">
        <v>5</v>
      </c>
      <c r="P31" s="34">
        <f t="shared" si="3"/>
        <v>105</v>
      </c>
      <c r="Q31" s="67">
        <v>2</v>
      </c>
      <c r="R31" s="36">
        <v>2</v>
      </c>
      <c r="S31" s="34">
        <f t="shared" si="4"/>
        <v>202</v>
      </c>
      <c r="T31" s="67">
        <v>2</v>
      </c>
      <c r="U31" s="36">
        <v>3</v>
      </c>
      <c r="V31" s="34">
        <f t="shared" si="5"/>
        <v>203</v>
      </c>
      <c r="W31" s="67">
        <v>2</v>
      </c>
      <c r="X31" s="36">
        <v>4</v>
      </c>
      <c r="Y31" s="34">
        <f t="shared" si="6"/>
        <v>204</v>
      </c>
      <c r="Z31" s="67">
        <v>2</v>
      </c>
      <c r="AA31" s="36">
        <v>5</v>
      </c>
      <c r="AB31" s="34">
        <f t="shared" si="7"/>
        <v>205</v>
      </c>
      <c r="AC31" s="67"/>
      <c r="AD31" s="36"/>
      <c r="AE31" s="34">
        <f t="shared" si="8"/>
        <v>0</v>
      </c>
      <c r="AF31" s="67"/>
      <c r="AG31" s="36"/>
      <c r="AH31" s="34">
        <f t="shared" si="9"/>
        <v>0</v>
      </c>
      <c r="AI31" s="67"/>
      <c r="AJ31" s="36"/>
      <c r="AK31" s="34">
        <f t="shared" si="10"/>
        <v>0</v>
      </c>
      <c r="AL31" s="67"/>
      <c r="AM31" s="36"/>
      <c r="AN31" s="34">
        <f t="shared" si="11"/>
        <v>0</v>
      </c>
      <c r="AO31" s="67"/>
      <c r="AP31" s="68"/>
      <c r="AQ31" s="34">
        <f t="shared" si="12"/>
        <v>0</v>
      </c>
      <c r="AR31" s="67"/>
      <c r="AS31" s="68"/>
      <c r="AT31" s="34">
        <f t="shared" si="13"/>
        <v>0</v>
      </c>
      <c r="AU31" s="67"/>
      <c r="AV31" s="68"/>
      <c r="AW31" s="34">
        <f t="shared" si="14"/>
        <v>0</v>
      </c>
      <c r="AX31" s="15"/>
      <c r="AZ31" s="34">
        <f t="shared" si="15"/>
        <v>0</v>
      </c>
      <c r="BA31">
        <f t="shared" si="17"/>
        <v>8</v>
      </c>
      <c r="BB31" s="17">
        <f>IF(D31="","",D31-BA31)</f>
        <v>0</v>
      </c>
      <c r="BC31">
        <v>179</v>
      </c>
      <c r="BE31">
        <v>30</v>
      </c>
    </row>
    <row r="32" spans="1:57" x14ac:dyDescent="0.2">
      <c r="A32" s="9">
        <v>2</v>
      </c>
      <c r="B32" s="10" t="s">
        <v>14</v>
      </c>
      <c r="C32" s="10" t="s">
        <v>15</v>
      </c>
      <c r="D32" s="71">
        <v>4</v>
      </c>
      <c r="E32" s="67">
        <v>1</v>
      </c>
      <c r="F32" s="68">
        <v>23</v>
      </c>
      <c r="G32" s="34">
        <f t="shared" si="0"/>
        <v>123</v>
      </c>
      <c r="H32" s="67">
        <v>1</v>
      </c>
      <c r="I32" s="36">
        <v>24</v>
      </c>
      <c r="J32" s="34">
        <f t="shared" si="1"/>
        <v>124</v>
      </c>
      <c r="K32" s="67">
        <v>2</v>
      </c>
      <c r="L32" s="36">
        <v>23</v>
      </c>
      <c r="M32" s="34">
        <f t="shared" si="2"/>
        <v>223</v>
      </c>
      <c r="N32" s="67">
        <v>2</v>
      </c>
      <c r="O32" s="36">
        <v>24</v>
      </c>
      <c r="P32" s="34">
        <f t="shared" si="3"/>
        <v>224</v>
      </c>
      <c r="Q32" s="67"/>
      <c r="R32" s="36"/>
      <c r="S32" s="34">
        <f t="shared" si="4"/>
        <v>0</v>
      </c>
      <c r="T32" s="67"/>
      <c r="U32" s="36"/>
      <c r="V32" s="34">
        <f t="shared" si="5"/>
        <v>0</v>
      </c>
      <c r="W32" s="67"/>
      <c r="X32" s="36"/>
      <c r="Y32" s="34">
        <f t="shared" si="6"/>
        <v>0</v>
      </c>
      <c r="Z32" s="67"/>
      <c r="AA32" s="36"/>
      <c r="AB32" s="34">
        <f t="shared" si="7"/>
        <v>0</v>
      </c>
      <c r="AC32" s="67"/>
      <c r="AD32" s="36"/>
      <c r="AE32" s="34">
        <f t="shared" si="8"/>
        <v>0</v>
      </c>
      <c r="AF32" s="67"/>
      <c r="AG32" s="36"/>
      <c r="AH32" s="34">
        <f t="shared" si="9"/>
        <v>0</v>
      </c>
      <c r="AI32" s="67"/>
      <c r="AJ32" s="36"/>
      <c r="AK32" s="34">
        <f t="shared" si="10"/>
        <v>0</v>
      </c>
      <c r="AL32" s="67"/>
      <c r="AM32" s="36"/>
      <c r="AN32" s="34">
        <f t="shared" si="11"/>
        <v>0</v>
      </c>
      <c r="AO32" s="67"/>
      <c r="AP32" s="68"/>
      <c r="AQ32" s="34">
        <f t="shared" si="12"/>
        <v>0</v>
      </c>
      <c r="AR32" s="67"/>
      <c r="AS32" s="68"/>
      <c r="AT32" s="34">
        <f t="shared" si="13"/>
        <v>0</v>
      </c>
      <c r="AU32" s="67"/>
      <c r="AV32" s="68"/>
      <c r="AW32" s="34">
        <f t="shared" si="14"/>
        <v>0</v>
      </c>
      <c r="AX32" s="15"/>
      <c r="AZ32" s="34">
        <f t="shared" si="15"/>
        <v>0</v>
      </c>
      <c r="BA32">
        <f t="shared" si="17"/>
        <v>4</v>
      </c>
      <c r="BB32" s="17">
        <f t="shared" ref="BB32:BB53" si="18">IF(D32="","",D32-BA32)</f>
        <v>0</v>
      </c>
      <c r="BE32">
        <v>31</v>
      </c>
    </row>
    <row r="33" spans="1:57" x14ac:dyDescent="0.2">
      <c r="A33" s="9">
        <v>3</v>
      </c>
      <c r="B33" s="10" t="s">
        <v>36</v>
      </c>
      <c r="C33" s="10" t="s">
        <v>37</v>
      </c>
      <c r="D33" s="71">
        <v>8</v>
      </c>
      <c r="E33" s="67">
        <v>1</v>
      </c>
      <c r="F33" s="68">
        <v>46</v>
      </c>
      <c r="G33" s="34">
        <f t="shared" si="0"/>
        <v>146</v>
      </c>
      <c r="H33" s="67">
        <v>1</v>
      </c>
      <c r="I33" s="36">
        <v>47</v>
      </c>
      <c r="J33" s="34">
        <f t="shared" si="1"/>
        <v>147</v>
      </c>
      <c r="K33" s="67">
        <v>1</v>
      </c>
      <c r="L33" s="36">
        <v>48</v>
      </c>
      <c r="M33" s="34">
        <f t="shared" si="2"/>
        <v>148</v>
      </c>
      <c r="N33" s="67">
        <v>1</v>
      </c>
      <c r="O33" s="36">
        <v>49</v>
      </c>
      <c r="P33" s="34">
        <f t="shared" si="3"/>
        <v>149</v>
      </c>
      <c r="Q33" s="67">
        <v>2</v>
      </c>
      <c r="R33" s="36">
        <v>46</v>
      </c>
      <c r="S33" s="34">
        <f t="shared" si="4"/>
        <v>246</v>
      </c>
      <c r="T33" s="67">
        <v>2</v>
      </c>
      <c r="U33" s="36">
        <v>47</v>
      </c>
      <c r="V33" s="34">
        <f t="shared" si="5"/>
        <v>247</v>
      </c>
      <c r="W33" s="67">
        <v>2</v>
      </c>
      <c r="X33" s="36">
        <v>48</v>
      </c>
      <c r="Y33" s="34">
        <f t="shared" si="6"/>
        <v>248</v>
      </c>
      <c r="Z33" s="67">
        <v>2</v>
      </c>
      <c r="AA33" s="36">
        <v>49</v>
      </c>
      <c r="AB33" s="34">
        <f t="shared" si="7"/>
        <v>249</v>
      </c>
      <c r="AC33" s="67"/>
      <c r="AD33" s="36"/>
      <c r="AE33" s="34">
        <f t="shared" si="8"/>
        <v>0</v>
      </c>
      <c r="AF33" s="67"/>
      <c r="AG33" s="36"/>
      <c r="AH33" s="34">
        <f t="shared" si="9"/>
        <v>0</v>
      </c>
      <c r="AI33" s="67"/>
      <c r="AJ33" s="36"/>
      <c r="AK33" s="34">
        <f t="shared" si="10"/>
        <v>0</v>
      </c>
      <c r="AL33" s="67"/>
      <c r="AM33" s="36"/>
      <c r="AN33" s="34">
        <f t="shared" si="11"/>
        <v>0</v>
      </c>
      <c r="AO33" s="67"/>
      <c r="AP33" s="68"/>
      <c r="AQ33" s="34">
        <f t="shared" si="12"/>
        <v>0</v>
      </c>
      <c r="AR33" s="67"/>
      <c r="AS33" s="68"/>
      <c r="AT33" s="34">
        <f t="shared" si="13"/>
        <v>0</v>
      </c>
      <c r="AU33" s="67"/>
      <c r="AV33" s="68"/>
      <c r="AW33" s="34">
        <f t="shared" si="14"/>
        <v>0</v>
      </c>
      <c r="AX33" s="15"/>
      <c r="AZ33" s="34">
        <f t="shared" si="15"/>
        <v>0</v>
      </c>
      <c r="BA33">
        <f t="shared" si="17"/>
        <v>8</v>
      </c>
      <c r="BB33" s="17">
        <f t="shared" si="18"/>
        <v>0</v>
      </c>
      <c r="BC33" s="4" t="s">
        <v>45</v>
      </c>
      <c r="BE33">
        <v>32</v>
      </c>
    </row>
    <row r="34" spans="1:57" x14ac:dyDescent="0.2">
      <c r="A34" s="9">
        <v>4</v>
      </c>
      <c r="B34" s="10" t="s">
        <v>28</v>
      </c>
      <c r="C34" s="10" t="s">
        <v>29</v>
      </c>
      <c r="D34" s="71">
        <v>10</v>
      </c>
      <c r="E34" s="67">
        <v>1</v>
      </c>
      <c r="F34" s="68">
        <v>18</v>
      </c>
      <c r="G34" s="34">
        <f t="shared" si="0"/>
        <v>118</v>
      </c>
      <c r="H34" s="67">
        <v>1</v>
      </c>
      <c r="I34" s="36">
        <v>19</v>
      </c>
      <c r="J34" s="34">
        <f t="shared" si="1"/>
        <v>119</v>
      </c>
      <c r="K34" s="67">
        <v>1</v>
      </c>
      <c r="L34" s="36">
        <v>20</v>
      </c>
      <c r="M34" s="34">
        <f t="shared" si="2"/>
        <v>120</v>
      </c>
      <c r="N34" s="67">
        <v>1</v>
      </c>
      <c r="O34" s="36">
        <v>21</v>
      </c>
      <c r="P34" s="34">
        <f t="shared" si="3"/>
        <v>121</v>
      </c>
      <c r="Q34" s="67">
        <v>1</v>
      </c>
      <c r="R34" s="36">
        <v>22</v>
      </c>
      <c r="S34" s="34">
        <f t="shared" si="4"/>
        <v>122</v>
      </c>
      <c r="T34" s="67">
        <v>2</v>
      </c>
      <c r="U34" s="36">
        <v>18</v>
      </c>
      <c r="V34" s="34">
        <f t="shared" si="5"/>
        <v>218</v>
      </c>
      <c r="W34" s="67">
        <v>2</v>
      </c>
      <c r="X34" s="36">
        <v>19</v>
      </c>
      <c r="Y34" s="34">
        <f t="shared" si="6"/>
        <v>219</v>
      </c>
      <c r="Z34" s="67">
        <v>2</v>
      </c>
      <c r="AA34" s="36">
        <v>20</v>
      </c>
      <c r="AB34" s="34">
        <f t="shared" si="7"/>
        <v>220</v>
      </c>
      <c r="AC34" s="67">
        <v>2</v>
      </c>
      <c r="AD34" s="36">
        <v>21</v>
      </c>
      <c r="AE34" s="34">
        <f t="shared" si="8"/>
        <v>221</v>
      </c>
      <c r="AF34" s="67">
        <v>2</v>
      </c>
      <c r="AG34" s="36">
        <v>22</v>
      </c>
      <c r="AH34" s="34">
        <f t="shared" si="9"/>
        <v>222</v>
      </c>
      <c r="AI34" s="67"/>
      <c r="AJ34" s="36"/>
      <c r="AK34" s="34">
        <f t="shared" si="10"/>
        <v>0</v>
      </c>
      <c r="AL34" s="67"/>
      <c r="AM34" s="36"/>
      <c r="AN34" s="34">
        <f t="shared" si="11"/>
        <v>0</v>
      </c>
      <c r="AO34" s="67"/>
      <c r="AP34" s="68"/>
      <c r="AQ34" s="34">
        <f t="shared" si="12"/>
        <v>0</v>
      </c>
      <c r="AR34" s="67"/>
      <c r="AS34" s="68"/>
      <c r="AT34" s="34">
        <f t="shared" si="13"/>
        <v>0</v>
      </c>
      <c r="AU34" s="67"/>
      <c r="AV34" s="68"/>
      <c r="AW34" s="34">
        <f t="shared" si="14"/>
        <v>0</v>
      </c>
      <c r="AX34" s="15"/>
      <c r="AZ34" s="34">
        <f t="shared" si="15"/>
        <v>0</v>
      </c>
      <c r="BA34">
        <f t="shared" si="17"/>
        <v>10</v>
      </c>
      <c r="BB34" s="17">
        <f t="shared" si="18"/>
        <v>0</v>
      </c>
      <c r="BE34">
        <v>33</v>
      </c>
    </row>
    <row r="35" spans="1:57" x14ac:dyDescent="0.2">
      <c r="A35" s="9">
        <v>5</v>
      </c>
      <c r="B35" s="10" t="s">
        <v>16</v>
      </c>
      <c r="C35" s="10" t="s">
        <v>17</v>
      </c>
      <c r="D35" s="71">
        <v>3</v>
      </c>
      <c r="E35" s="67">
        <v>1</v>
      </c>
      <c r="F35" s="68">
        <v>14</v>
      </c>
      <c r="G35" s="34">
        <f t="shared" si="0"/>
        <v>114</v>
      </c>
      <c r="H35" s="67">
        <v>1</v>
      </c>
      <c r="I35" s="36">
        <v>15</v>
      </c>
      <c r="J35" s="34">
        <f t="shared" si="1"/>
        <v>115</v>
      </c>
      <c r="K35" s="67">
        <v>2</v>
      </c>
      <c r="L35" s="36">
        <v>14</v>
      </c>
      <c r="M35" s="34">
        <f t="shared" si="2"/>
        <v>214</v>
      </c>
      <c r="N35" s="67"/>
      <c r="O35" s="36"/>
      <c r="P35" s="34">
        <f t="shared" si="3"/>
        <v>0</v>
      </c>
      <c r="Q35" s="67"/>
      <c r="R35" s="36"/>
      <c r="S35" s="34">
        <f t="shared" si="4"/>
        <v>0</v>
      </c>
      <c r="T35" s="67"/>
      <c r="U35" s="36"/>
      <c r="V35" s="34">
        <f t="shared" si="5"/>
        <v>0</v>
      </c>
      <c r="W35" s="67"/>
      <c r="X35" s="36"/>
      <c r="Y35" s="34">
        <f t="shared" si="6"/>
        <v>0</v>
      </c>
      <c r="Z35" s="67"/>
      <c r="AA35" s="36"/>
      <c r="AB35" s="34">
        <f t="shared" si="7"/>
        <v>0</v>
      </c>
      <c r="AC35" s="67"/>
      <c r="AD35" s="36"/>
      <c r="AE35" s="34">
        <f t="shared" si="8"/>
        <v>0</v>
      </c>
      <c r="AF35" s="67"/>
      <c r="AG35" s="36"/>
      <c r="AH35" s="34">
        <f t="shared" si="9"/>
        <v>0</v>
      </c>
      <c r="AI35" s="67"/>
      <c r="AJ35" s="36"/>
      <c r="AK35" s="34">
        <f t="shared" si="10"/>
        <v>0</v>
      </c>
      <c r="AL35" s="67"/>
      <c r="AM35" s="36"/>
      <c r="AN35" s="34">
        <f t="shared" si="11"/>
        <v>0</v>
      </c>
      <c r="AO35" s="67"/>
      <c r="AP35" s="68"/>
      <c r="AQ35" s="34">
        <f t="shared" si="12"/>
        <v>0</v>
      </c>
      <c r="AR35" s="67"/>
      <c r="AS35" s="68"/>
      <c r="AT35" s="34">
        <f t="shared" si="13"/>
        <v>0</v>
      </c>
      <c r="AU35" s="67"/>
      <c r="AV35" s="68"/>
      <c r="AW35" s="34">
        <f t="shared" si="14"/>
        <v>0</v>
      </c>
      <c r="AX35" s="15"/>
      <c r="AZ35" s="34">
        <f t="shared" si="15"/>
        <v>0</v>
      </c>
      <c r="BA35">
        <f t="shared" si="17"/>
        <v>3</v>
      </c>
      <c r="BB35" s="17">
        <f t="shared" si="18"/>
        <v>0</v>
      </c>
      <c r="BE35">
        <v>34</v>
      </c>
    </row>
    <row r="36" spans="1:57" x14ac:dyDescent="0.2">
      <c r="A36" s="9">
        <v>6</v>
      </c>
      <c r="B36" s="10" t="s">
        <v>64</v>
      </c>
      <c r="C36" s="10" t="s">
        <v>65</v>
      </c>
      <c r="D36" s="71">
        <v>3</v>
      </c>
      <c r="E36" s="67">
        <v>1</v>
      </c>
      <c r="F36" s="68">
        <v>6</v>
      </c>
      <c r="G36" s="34">
        <f t="shared" si="0"/>
        <v>106</v>
      </c>
      <c r="H36" s="67">
        <v>1</v>
      </c>
      <c r="I36" s="36">
        <v>7</v>
      </c>
      <c r="J36" s="34">
        <f t="shared" si="1"/>
        <v>107</v>
      </c>
      <c r="K36" s="67">
        <v>2</v>
      </c>
      <c r="L36" s="36">
        <v>6</v>
      </c>
      <c r="M36" s="34">
        <f t="shared" si="2"/>
        <v>206</v>
      </c>
      <c r="N36" s="67"/>
      <c r="O36" s="36"/>
      <c r="P36" s="34">
        <f t="shared" si="3"/>
        <v>0</v>
      </c>
      <c r="Q36" s="67"/>
      <c r="R36" s="36"/>
      <c r="S36" s="34">
        <f t="shared" si="4"/>
        <v>0</v>
      </c>
      <c r="T36" s="67"/>
      <c r="U36" s="36"/>
      <c r="V36" s="34">
        <f t="shared" si="5"/>
        <v>0</v>
      </c>
      <c r="W36" s="67"/>
      <c r="X36" s="36"/>
      <c r="Y36" s="34">
        <f t="shared" si="6"/>
        <v>0</v>
      </c>
      <c r="Z36" s="67"/>
      <c r="AA36" s="36"/>
      <c r="AB36" s="34">
        <f t="shared" si="7"/>
        <v>0</v>
      </c>
      <c r="AC36" s="67"/>
      <c r="AD36" s="36"/>
      <c r="AE36" s="34">
        <f t="shared" si="8"/>
        <v>0</v>
      </c>
      <c r="AF36" s="67"/>
      <c r="AG36" s="36"/>
      <c r="AH36" s="34">
        <f t="shared" si="9"/>
        <v>0</v>
      </c>
      <c r="AI36" s="67"/>
      <c r="AJ36" s="36"/>
      <c r="AK36" s="34">
        <f t="shared" si="10"/>
        <v>0</v>
      </c>
      <c r="AL36" s="67"/>
      <c r="AM36" s="36"/>
      <c r="AN36" s="34">
        <f t="shared" si="11"/>
        <v>0</v>
      </c>
      <c r="AO36" s="67"/>
      <c r="AP36" s="68"/>
      <c r="AQ36" s="34">
        <f t="shared" si="12"/>
        <v>0</v>
      </c>
      <c r="AR36" s="67"/>
      <c r="AS36" s="68"/>
      <c r="AT36" s="34">
        <f t="shared" si="13"/>
        <v>0</v>
      </c>
      <c r="AU36" s="67"/>
      <c r="AV36" s="68"/>
      <c r="AW36" s="34">
        <f t="shared" si="14"/>
        <v>0</v>
      </c>
      <c r="AX36" s="15"/>
      <c r="AZ36" s="34">
        <f t="shared" si="15"/>
        <v>0</v>
      </c>
      <c r="BA36">
        <f t="shared" si="17"/>
        <v>3</v>
      </c>
      <c r="BB36" s="17">
        <f t="shared" si="18"/>
        <v>0</v>
      </c>
      <c r="BE36">
        <v>35</v>
      </c>
    </row>
    <row r="37" spans="1:57" x14ac:dyDescent="0.2">
      <c r="A37" s="9">
        <v>7</v>
      </c>
      <c r="B37" s="10" t="s">
        <v>21</v>
      </c>
      <c r="C37" s="10" t="s">
        <v>22</v>
      </c>
      <c r="D37" s="71">
        <v>6</v>
      </c>
      <c r="E37" s="67">
        <v>1</v>
      </c>
      <c r="F37" s="68">
        <v>50</v>
      </c>
      <c r="G37" s="34">
        <f t="shared" si="0"/>
        <v>150</v>
      </c>
      <c r="H37" s="67">
        <v>1</v>
      </c>
      <c r="I37" s="36">
        <v>51</v>
      </c>
      <c r="J37" s="34">
        <f t="shared" si="1"/>
        <v>151</v>
      </c>
      <c r="K37" s="67">
        <v>1</v>
      </c>
      <c r="L37" s="36">
        <v>52</v>
      </c>
      <c r="M37" s="34">
        <f t="shared" si="2"/>
        <v>152</v>
      </c>
      <c r="N37" s="67">
        <v>2</v>
      </c>
      <c r="O37" s="36">
        <v>50</v>
      </c>
      <c r="P37" s="34">
        <f t="shared" si="3"/>
        <v>250</v>
      </c>
      <c r="Q37" s="67">
        <v>2</v>
      </c>
      <c r="R37" s="36">
        <v>51</v>
      </c>
      <c r="S37" s="34">
        <f t="shared" si="4"/>
        <v>251</v>
      </c>
      <c r="T37" s="67">
        <v>2</v>
      </c>
      <c r="U37" s="36">
        <v>52</v>
      </c>
      <c r="V37" s="34">
        <f t="shared" si="5"/>
        <v>252</v>
      </c>
      <c r="W37" s="67"/>
      <c r="X37" s="36"/>
      <c r="Y37" s="34">
        <f t="shared" si="6"/>
        <v>0</v>
      </c>
      <c r="Z37" s="67"/>
      <c r="AA37" s="36"/>
      <c r="AB37" s="34">
        <f t="shared" si="7"/>
        <v>0</v>
      </c>
      <c r="AC37" s="67"/>
      <c r="AD37" s="36"/>
      <c r="AE37" s="34">
        <f t="shared" si="8"/>
        <v>0</v>
      </c>
      <c r="AF37" s="67"/>
      <c r="AG37" s="36"/>
      <c r="AH37" s="34">
        <f t="shared" si="9"/>
        <v>0</v>
      </c>
      <c r="AI37" s="67"/>
      <c r="AJ37" s="36"/>
      <c r="AK37" s="34">
        <f t="shared" si="10"/>
        <v>0</v>
      </c>
      <c r="AL37" s="67"/>
      <c r="AM37" s="36"/>
      <c r="AN37" s="34">
        <f t="shared" si="11"/>
        <v>0</v>
      </c>
      <c r="AO37" s="67"/>
      <c r="AP37" s="68"/>
      <c r="AQ37" s="34">
        <f t="shared" si="12"/>
        <v>0</v>
      </c>
      <c r="AR37" s="67"/>
      <c r="AS37" s="68"/>
      <c r="AT37" s="34">
        <f t="shared" si="13"/>
        <v>0</v>
      </c>
      <c r="AU37" s="67"/>
      <c r="AV37" s="68"/>
      <c r="AW37" s="34">
        <f t="shared" si="14"/>
        <v>0</v>
      </c>
      <c r="AX37" s="15"/>
      <c r="AZ37" s="34">
        <f t="shared" si="15"/>
        <v>0</v>
      </c>
      <c r="BA37">
        <f t="shared" si="17"/>
        <v>6</v>
      </c>
      <c r="BB37" s="17">
        <f t="shared" si="18"/>
        <v>0</v>
      </c>
      <c r="BE37">
        <v>36</v>
      </c>
    </row>
    <row r="38" spans="1:57" x14ac:dyDescent="0.2">
      <c r="A38" s="9">
        <v>8</v>
      </c>
      <c r="B38" s="10" t="s">
        <v>30</v>
      </c>
      <c r="C38" s="10" t="s">
        <v>31</v>
      </c>
      <c r="D38" s="71">
        <v>5</v>
      </c>
      <c r="E38" s="67">
        <v>1</v>
      </c>
      <c r="F38" s="68">
        <v>9</v>
      </c>
      <c r="G38" s="34">
        <f t="shared" si="0"/>
        <v>109</v>
      </c>
      <c r="H38" s="67">
        <v>1</v>
      </c>
      <c r="I38" s="36">
        <v>10</v>
      </c>
      <c r="J38" s="34">
        <f t="shared" si="1"/>
        <v>110</v>
      </c>
      <c r="K38" s="67">
        <v>1</v>
      </c>
      <c r="L38" s="36">
        <v>11</v>
      </c>
      <c r="M38" s="34">
        <f t="shared" si="2"/>
        <v>111</v>
      </c>
      <c r="N38" s="67">
        <v>2</v>
      </c>
      <c r="O38" s="36">
        <v>9</v>
      </c>
      <c r="P38" s="34">
        <f t="shared" si="3"/>
        <v>209</v>
      </c>
      <c r="Q38" s="67">
        <v>2</v>
      </c>
      <c r="R38" s="36">
        <v>10</v>
      </c>
      <c r="S38" s="34">
        <f t="shared" si="4"/>
        <v>210</v>
      </c>
      <c r="T38" s="67"/>
      <c r="U38" s="36"/>
      <c r="V38" s="34">
        <f t="shared" si="5"/>
        <v>0</v>
      </c>
      <c r="W38" s="67"/>
      <c r="X38" s="36"/>
      <c r="Y38" s="34">
        <f t="shared" si="6"/>
        <v>0</v>
      </c>
      <c r="Z38" s="67"/>
      <c r="AA38" s="36"/>
      <c r="AB38" s="34">
        <f t="shared" si="7"/>
        <v>0</v>
      </c>
      <c r="AC38" s="67"/>
      <c r="AD38" s="36"/>
      <c r="AE38" s="34">
        <f t="shared" si="8"/>
        <v>0</v>
      </c>
      <c r="AF38" s="67"/>
      <c r="AG38" s="36"/>
      <c r="AH38" s="34">
        <f t="shared" si="9"/>
        <v>0</v>
      </c>
      <c r="AI38" s="67"/>
      <c r="AJ38" s="36"/>
      <c r="AK38" s="34">
        <f t="shared" si="10"/>
        <v>0</v>
      </c>
      <c r="AL38" s="67"/>
      <c r="AM38" s="36"/>
      <c r="AN38" s="34">
        <f t="shared" si="11"/>
        <v>0</v>
      </c>
      <c r="AO38" s="67"/>
      <c r="AP38" s="68"/>
      <c r="AQ38" s="34">
        <f t="shared" si="12"/>
        <v>0</v>
      </c>
      <c r="AR38" s="67"/>
      <c r="AS38" s="68"/>
      <c r="AT38" s="34">
        <f t="shared" si="13"/>
        <v>0</v>
      </c>
      <c r="AU38" s="67"/>
      <c r="AV38" s="68"/>
      <c r="AW38" s="34">
        <f t="shared" si="14"/>
        <v>0</v>
      </c>
      <c r="AX38" s="15"/>
      <c r="AZ38" s="34">
        <f t="shared" si="15"/>
        <v>0</v>
      </c>
      <c r="BA38">
        <f t="shared" si="17"/>
        <v>5</v>
      </c>
      <c r="BB38" s="17">
        <f t="shared" si="18"/>
        <v>0</v>
      </c>
      <c r="BE38">
        <v>37</v>
      </c>
    </row>
    <row r="39" spans="1:57" x14ac:dyDescent="0.2">
      <c r="A39" s="9">
        <v>9</v>
      </c>
      <c r="B39" s="10" t="s">
        <v>32</v>
      </c>
      <c r="C39" s="10" t="s">
        <v>33</v>
      </c>
      <c r="D39" s="71">
        <v>4</v>
      </c>
      <c r="E39" s="67">
        <v>1</v>
      </c>
      <c r="F39" s="68">
        <v>53</v>
      </c>
      <c r="G39" s="34">
        <f t="shared" si="0"/>
        <v>153</v>
      </c>
      <c r="H39" s="67">
        <v>1</v>
      </c>
      <c r="I39" s="36">
        <v>54</v>
      </c>
      <c r="J39" s="34">
        <f t="shared" si="1"/>
        <v>154</v>
      </c>
      <c r="K39" s="67">
        <v>2</v>
      </c>
      <c r="L39" s="36">
        <v>53</v>
      </c>
      <c r="M39" s="34">
        <f t="shared" si="2"/>
        <v>253</v>
      </c>
      <c r="N39" s="67">
        <v>2</v>
      </c>
      <c r="O39" s="36">
        <v>54</v>
      </c>
      <c r="P39" s="34">
        <f t="shared" si="3"/>
        <v>254</v>
      </c>
      <c r="Q39" s="67"/>
      <c r="R39" s="36"/>
      <c r="S39" s="34">
        <f t="shared" si="4"/>
        <v>0</v>
      </c>
      <c r="T39" s="67"/>
      <c r="U39" s="36"/>
      <c r="V39" s="34">
        <f t="shared" si="5"/>
        <v>0</v>
      </c>
      <c r="W39" s="67"/>
      <c r="X39" s="36"/>
      <c r="Y39" s="34">
        <f t="shared" si="6"/>
        <v>0</v>
      </c>
      <c r="Z39" s="67"/>
      <c r="AA39" s="36"/>
      <c r="AB39" s="34">
        <f t="shared" si="7"/>
        <v>0</v>
      </c>
      <c r="AC39" s="67"/>
      <c r="AD39" s="36"/>
      <c r="AE39" s="34">
        <f t="shared" si="8"/>
        <v>0</v>
      </c>
      <c r="AF39" s="67"/>
      <c r="AG39" s="36"/>
      <c r="AH39" s="34">
        <f t="shared" si="9"/>
        <v>0</v>
      </c>
      <c r="AI39" s="67"/>
      <c r="AJ39" s="36"/>
      <c r="AK39" s="34">
        <f t="shared" si="10"/>
        <v>0</v>
      </c>
      <c r="AL39" s="67"/>
      <c r="AM39" s="36"/>
      <c r="AN39" s="34">
        <f t="shared" si="11"/>
        <v>0</v>
      </c>
      <c r="AO39" s="67"/>
      <c r="AP39" s="68"/>
      <c r="AQ39" s="34">
        <f t="shared" si="12"/>
        <v>0</v>
      </c>
      <c r="AR39" s="67"/>
      <c r="AS39" s="68"/>
      <c r="AT39" s="34">
        <f t="shared" si="13"/>
        <v>0</v>
      </c>
      <c r="AU39" s="67"/>
      <c r="AV39" s="68"/>
      <c r="AW39" s="34">
        <f t="shared" si="14"/>
        <v>0</v>
      </c>
      <c r="AX39" s="15"/>
      <c r="AZ39" s="34">
        <f t="shared" si="15"/>
        <v>0</v>
      </c>
      <c r="BA39">
        <f t="shared" si="17"/>
        <v>4</v>
      </c>
      <c r="BB39" s="17">
        <f t="shared" si="18"/>
        <v>0</v>
      </c>
      <c r="BE39">
        <v>38</v>
      </c>
    </row>
    <row r="40" spans="1:57" x14ac:dyDescent="0.2">
      <c r="A40" s="9">
        <v>10</v>
      </c>
      <c r="B40" s="10" t="s">
        <v>18</v>
      </c>
      <c r="C40" s="10" t="s">
        <v>19</v>
      </c>
      <c r="D40" s="71">
        <v>4</v>
      </c>
      <c r="E40" s="67">
        <v>1</v>
      </c>
      <c r="F40" s="68">
        <v>55</v>
      </c>
      <c r="G40" s="34">
        <f t="shared" si="0"/>
        <v>155</v>
      </c>
      <c r="H40" s="67">
        <v>1</v>
      </c>
      <c r="I40" s="36">
        <v>56</v>
      </c>
      <c r="J40" s="34">
        <f t="shared" si="1"/>
        <v>156</v>
      </c>
      <c r="K40" s="67">
        <v>2</v>
      </c>
      <c r="L40" s="36">
        <v>55</v>
      </c>
      <c r="M40" s="34">
        <f t="shared" si="2"/>
        <v>255</v>
      </c>
      <c r="N40" s="67">
        <v>2</v>
      </c>
      <c r="O40" s="36">
        <v>56</v>
      </c>
      <c r="P40" s="34">
        <f t="shared" si="3"/>
        <v>256</v>
      </c>
      <c r="Q40" s="67"/>
      <c r="R40" s="36"/>
      <c r="S40" s="34">
        <f t="shared" si="4"/>
        <v>0</v>
      </c>
      <c r="T40" s="67"/>
      <c r="U40" s="36"/>
      <c r="V40" s="34">
        <f t="shared" si="5"/>
        <v>0</v>
      </c>
      <c r="W40" s="67"/>
      <c r="X40" s="36"/>
      <c r="Y40" s="34">
        <f t="shared" si="6"/>
        <v>0</v>
      </c>
      <c r="Z40" s="67"/>
      <c r="AA40" s="36"/>
      <c r="AB40" s="34">
        <f t="shared" si="7"/>
        <v>0</v>
      </c>
      <c r="AC40" s="67"/>
      <c r="AD40" s="36"/>
      <c r="AE40" s="34">
        <f t="shared" si="8"/>
        <v>0</v>
      </c>
      <c r="AF40" s="67"/>
      <c r="AG40" s="36"/>
      <c r="AH40" s="34">
        <f t="shared" si="9"/>
        <v>0</v>
      </c>
      <c r="AI40" s="67"/>
      <c r="AJ40" s="36"/>
      <c r="AK40" s="34">
        <f t="shared" si="10"/>
        <v>0</v>
      </c>
      <c r="AL40" s="67"/>
      <c r="AM40" s="36"/>
      <c r="AN40" s="34">
        <f t="shared" si="11"/>
        <v>0</v>
      </c>
      <c r="AO40" s="67"/>
      <c r="AP40" s="68"/>
      <c r="AQ40" s="34">
        <f t="shared" si="12"/>
        <v>0</v>
      </c>
      <c r="AR40" s="67"/>
      <c r="AS40" s="68"/>
      <c r="AT40" s="34">
        <f t="shared" si="13"/>
        <v>0</v>
      </c>
      <c r="AU40" s="67"/>
      <c r="AV40" s="68"/>
      <c r="AW40" s="34">
        <f t="shared" si="14"/>
        <v>0</v>
      </c>
      <c r="AX40" s="15"/>
      <c r="AZ40" s="34">
        <f t="shared" si="15"/>
        <v>0</v>
      </c>
      <c r="BA40">
        <f>COUNTA(F40,I40,L40,O40,R40,U40,X40,AA40,AD40,AG40,AJ40,AM40,AP40,AS40,AV40,AY40)</f>
        <v>4</v>
      </c>
      <c r="BB40" s="17">
        <f t="shared" si="18"/>
        <v>0</v>
      </c>
      <c r="BE40">
        <v>39</v>
      </c>
    </row>
    <row r="41" spans="1:57" x14ac:dyDescent="0.2">
      <c r="A41" s="9">
        <v>11</v>
      </c>
      <c r="B41" s="10" t="s">
        <v>58</v>
      </c>
      <c r="C41" s="10" t="s">
        <v>59</v>
      </c>
      <c r="D41" s="71">
        <v>3</v>
      </c>
      <c r="E41" s="67">
        <v>1</v>
      </c>
      <c r="F41" s="68">
        <v>8</v>
      </c>
      <c r="G41" s="34">
        <f t="shared" si="0"/>
        <v>108</v>
      </c>
      <c r="H41" s="67">
        <v>2</v>
      </c>
      <c r="I41" s="36">
        <v>7</v>
      </c>
      <c r="J41" s="34">
        <f t="shared" si="1"/>
        <v>207</v>
      </c>
      <c r="K41" s="67">
        <v>2</v>
      </c>
      <c r="L41" s="36">
        <v>8</v>
      </c>
      <c r="M41" s="34">
        <f t="shared" si="2"/>
        <v>208</v>
      </c>
      <c r="N41" s="67"/>
      <c r="O41" s="36"/>
      <c r="P41" s="34">
        <f t="shared" si="3"/>
        <v>0</v>
      </c>
      <c r="Q41" s="67"/>
      <c r="R41" s="36"/>
      <c r="S41" s="34">
        <f t="shared" si="4"/>
        <v>0</v>
      </c>
      <c r="T41" s="67"/>
      <c r="U41" s="36"/>
      <c r="V41" s="34">
        <f t="shared" si="5"/>
        <v>0</v>
      </c>
      <c r="W41" s="67"/>
      <c r="X41" s="36"/>
      <c r="Y41" s="34">
        <f t="shared" si="6"/>
        <v>0</v>
      </c>
      <c r="Z41" s="67"/>
      <c r="AA41" s="36"/>
      <c r="AB41" s="34">
        <f t="shared" si="7"/>
        <v>0</v>
      </c>
      <c r="AC41" s="67"/>
      <c r="AD41" s="36"/>
      <c r="AE41" s="34">
        <f t="shared" si="8"/>
        <v>0</v>
      </c>
      <c r="AF41" s="67"/>
      <c r="AG41" s="36"/>
      <c r="AH41" s="34">
        <f t="shared" si="9"/>
        <v>0</v>
      </c>
      <c r="AI41" s="67"/>
      <c r="AJ41" s="36"/>
      <c r="AK41" s="34">
        <f t="shared" si="10"/>
        <v>0</v>
      </c>
      <c r="AL41" s="67"/>
      <c r="AM41" s="36"/>
      <c r="AN41" s="34">
        <f t="shared" si="11"/>
        <v>0</v>
      </c>
      <c r="AO41" s="67"/>
      <c r="AP41" s="68"/>
      <c r="AQ41" s="34">
        <f t="shared" si="12"/>
        <v>0</v>
      </c>
      <c r="AR41" s="67"/>
      <c r="AS41" s="68"/>
      <c r="AT41" s="34">
        <f t="shared" si="13"/>
        <v>0</v>
      </c>
      <c r="AU41" s="67"/>
      <c r="AV41" s="68"/>
      <c r="AW41" s="34">
        <f t="shared" si="14"/>
        <v>0</v>
      </c>
      <c r="AX41" s="15"/>
      <c r="AZ41" s="34">
        <f t="shared" si="15"/>
        <v>0</v>
      </c>
      <c r="BA41">
        <f>COUNTA(F41,I41,L41,O41,R41,U41,X41,AA41,AD41,AG41,AJ41,AM41,AP41,AS41,AV41,AY41)</f>
        <v>3</v>
      </c>
      <c r="BB41" s="17">
        <f t="shared" si="18"/>
        <v>0</v>
      </c>
      <c r="BE41">
        <v>40</v>
      </c>
    </row>
    <row r="42" spans="1:57" x14ac:dyDescent="0.2">
      <c r="A42" s="9">
        <v>12</v>
      </c>
      <c r="B42" s="10" t="s">
        <v>40</v>
      </c>
      <c r="C42" s="10" t="s">
        <v>41</v>
      </c>
      <c r="D42" s="71">
        <v>10</v>
      </c>
      <c r="E42" s="67">
        <v>1</v>
      </c>
      <c r="F42" s="68">
        <v>25</v>
      </c>
      <c r="G42" s="34">
        <f t="shared" si="0"/>
        <v>125</v>
      </c>
      <c r="H42" s="67">
        <v>1</v>
      </c>
      <c r="I42" s="36">
        <v>26</v>
      </c>
      <c r="J42" s="34">
        <f t="shared" si="1"/>
        <v>126</v>
      </c>
      <c r="K42" s="67">
        <v>1</v>
      </c>
      <c r="L42" s="36">
        <v>27</v>
      </c>
      <c r="M42" s="34">
        <f t="shared" si="2"/>
        <v>127</v>
      </c>
      <c r="N42" s="67">
        <v>1</v>
      </c>
      <c r="O42" s="36">
        <v>28</v>
      </c>
      <c r="P42" s="34">
        <f t="shared" si="3"/>
        <v>128</v>
      </c>
      <c r="Q42" s="67">
        <v>1</v>
      </c>
      <c r="R42" s="36">
        <v>29</v>
      </c>
      <c r="S42" s="34">
        <f t="shared" si="4"/>
        <v>129</v>
      </c>
      <c r="T42" s="67">
        <v>2</v>
      </c>
      <c r="U42" s="36">
        <v>25</v>
      </c>
      <c r="V42" s="34">
        <f t="shared" si="5"/>
        <v>225</v>
      </c>
      <c r="W42" s="67">
        <v>2</v>
      </c>
      <c r="X42" s="36">
        <v>26</v>
      </c>
      <c r="Y42" s="34">
        <f t="shared" si="6"/>
        <v>226</v>
      </c>
      <c r="Z42" s="67">
        <v>2</v>
      </c>
      <c r="AA42" s="36">
        <v>27</v>
      </c>
      <c r="AB42" s="34">
        <f t="shared" si="7"/>
        <v>227</v>
      </c>
      <c r="AC42" s="67">
        <v>2</v>
      </c>
      <c r="AD42" s="36">
        <v>28</v>
      </c>
      <c r="AE42" s="34">
        <f t="shared" si="8"/>
        <v>228</v>
      </c>
      <c r="AF42" s="67">
        <v>2</v>
      </c>
      <c r="AG42" s="36">
        <v>29</v>
      </c>
      <c r="AH42" s="34">
        <f t="shared" si="9"/>
        <v>229</v>
      </c>
      <c r="AI42" s="67"/>
      <c r="AJ42" s="36"/>
      <c r="AK42" s="34">
        <f t="shared" si="10"/>
        <v>0</v>
      </c>
      <c r="AL42" s="67"/>
      <c r="AM42" s="36"/>
      <c r="AN42" s="34">
        <f t="shared" si="11"/>
        <v>0</v>
      </c>
      <c r="AO42" s="67"/>
      <c r="AP42" s="68"/>
      <c r="AQ42" s="34">
        <f t="shared" si="12"/>
        <v>0</v>
      </c>
      <c r="AR42" s="67"/>
      <c r="AS42" s="68"/>
      <c r="AT42" s="34">
        <f t="shared" si="13"/>
        <v>0</v>
      </c>
      <c r="AU42" s="67"/>
      <c r="AV42" s="68"/>
      <c r="AW42" s="34">
        <f t="shared" si="14"/>
        <v>0</v>
      </c>
      <c r="AX42" s="15"/>
      <c r="AZ42" s="34">
        <f t="shared" si="15"/>
        <v>0</v>
      </c>
      <c r="BA42">
        <f t="shared" ref="BA42:BA55" si="19">COUNTA(F42,I42,L42,O42,R42,U42,X42,AA42,AD42,AG42,AJ42,AM42,AP42,AS42,AV42,AY42)</f>
        <v>10</v>
      </c>
      <c r="BB42" s="17">
        <f t="shared" si="18"/>
        <v>0</v>
      </c>
      <c r="BE42">
        <v>41</v>
      </c>
    </row>
    <row r="43" spans="1:57" x14ac:dyDescent="0.2">
      <c r="A43" s="9">
        <v>13</v>
      </c>
      <c r="B43" s="10" t="s">
        <v>23</v>
      </c>
      <c r="C43" s="10" t="s">
        <v>24</v>
      </c>
      <c r="D43" s="71">
        <v>6</v>
      </c>
      <c r="E43" s="67">
        <v>1</v>
      </c>
      <c r="F43" s="68">
        <v>38</v>
      </c>
      <c r="G43" s="34">
        <f t="shared" si="0"/>
        <v>138</v>
      </c>
      <c r="H43" s="67">
        <v>1</v>
      </c>
      <c r="I43" s="36">
        <v>39</v>
      </c>
      <c r="J43" s="34">
        <f t="shared" si="1"/>
        <v>139</v>
      </c>
      <c r="K43" s="67">
        <v>1</v>
      </c>
      <c r="L43" s="36">
        <v>40</v>
      </c>
      <c r="M43" s="34">
        <f t="shared" si="2"/>
        <v>140</v>
      </c>
      <c r="N43" s="67">
        <v>2</v>
      </c>
      <c r="O43" s="36">
        <v>38</v>
      </c>
      <c r="P43" s="34">
        <f t="shared" si="3"/>
        <v>238</v>
      </c>
      <c r="Q43" s="67">
        <v>2</v>
      </c>
      <c r="R43" s="36">
        <v>39</v>
      </c>
      <c r="S43" s="34">
        <f t="shared" si="4"/>
        <v>239</v>
      </c>
      <c r="T43" s="67">
        <v>2</v>
      </c>
      <c r="U43" s="36">
        <v>40</v>
      </c>
      <c r="V43" s="34">
        <f t="shared" si="5"/>
        <v>240</v>
      </c>
      <c r="W43" s="67"/>
      <c r="X43" s="36"/>
      <c r="Y43" s="34">
        <f t="shared" si="6"/>
        <v>0</v>
      </c>
      <c r="Z43" s="67"/>
      <c r="AA43" s="36"/>
      <c r="AB43" s="34">
        <f t="shared" si="7"/>
        <v>0</v>
      </c>
      <c r="AC43" s="67"/>
      <c r="AD43" s="36"/>
      <c r="AE43" s="34">
        <f t="shared" si="8"/>
        <v>0</v>
      </c>
      <c r="AF43" s="67"/>
      <c r="AG43" s="36"/>
      <c r="AH43" s="34">
        <f t="shared" si="9"/>
        <v>0</v>
      </c>
      <c r="AI43" s="67"/>
      <c r="AJ43" s="36"/>
      <c r="AK43" s="34">
        <f t="shared" si="10"/>
        <v>0</v>
      </c>
      <c r="AL43" s="67"/>
      <c r="AM43" s="36"/>
      <c r="AN43" s="34">
        <f t="shared" si="11"/>
        <v>0</v>
      </c>
      <c r="AO43" s="67"/>
      <c r="AP43" s="68"/>
      <c r="AQ43" s="34">
        <f t="shared" si="12"/>
        <v>0</v>
      </c>
      <c r="AR43" s="67"/>
      <c r="AS43" s="68"/>
      <c r="AT43" s="34">
        <f t="shared" si="13"/>
        <v>0</v>
      </c>
      <c r="AU43" s="67"/>
      <c r="AV43" s="68"/>
      <c r="AW43" s="34">
        <f t="shared" si="14"/>
        <v>0</v>
      </c>
      <c r="AX43" s="15"/>
      <c r="AZ43" s="34">
        <f t="shared" si="15"/>
        <v>0</v>
      </c>
      <c r="BA43">
        <f t="shared" si="19"/>
        <v>6</v>
      </c>
      <c r="BB43" s="17">
        <f t="shared" si="18"/>
        <v>0</v>
      </c>
      <c r="BE43">
        <v>42</v>
      </c>
    </row>
    <row r="44" spans="1:57" x14ac:dyDescent="0.2">
      <c r="A44" s="9">
        <v>14</v>
      </c>
      <c r="B44" s="10" t="s">
        <v>53</v>
      </c>
      <c r="C44" s="10" t="s">
        <v>20</v>
      </c>
      <c r="D44" s="71">
        <v>5</v>
      </c>
      <c r="E44" s="67">
        <v>1</v>
      </c>
      <c r="F44" s="68">
        <v>12</v>
      </c>
      <c r="G44" s="34">
        <f t="shared" si="0"/>
        <v>112</v>
      </c>
      <c r="H44" s="67">
        <v>1</v>
      </c>
      <c r="I44" s="36">
        <v>13</v>
      </c>
      <c r="J44" s="34">
        <f t="shared" si="1"/>
        <v>113</v>
      </c>
      <c r="K44" s="67">
        <v>2</v>
      </c>
      <c r="L44" s="36">
        <v>11</v>
      </c>
      <c r="M44" s="34">
        <f t="shared" si="2"/>
        <v>211</v>
      </c>
      <c r="N44" s="67">
        <v>2</v>
      </c>
      <c r="O44" s="36">
        <v>12</v>
      </c>
      <c r="P44" s="34">
        <f t="shared" si="3"/>
        <v>212</v>
      </c>
      <c r="Q44" s="67">
        <v>2</v>
      </c>
      <c r="R44" s="36">
        <v>13</v>
      </c>
      <c r="S44" s="34">
        <f t="shared" si="4"/>
        <v>213</v>
      </c>
      <c r="T44" s="67"/>
      <c r="U44" s="36"/>
      <c r="V44" s="34">
        <f t="shared" si="5"/>
        <v>0</v>
      </c>
      <c r="W44" s="67"/>
      <c r="X44" s="36"/>
      <c r="Y44" s="34">
        <f t="shared" si="6"/>
        <v>0</v>
      </c>
      <c r="Z44" s="67"/>
      <c r="AA44" s="36"/>
      <c r="AB44" s="34">
        <f t="shared" si="7"/>
        <v>0</v>
      </c>
      <c r="AC44" s="67"/>
      <c r="AD44" s="36"/>
      <c r="AE44" s="34">
        <f t="shared" si="8"/>
        <v>0</v>
      </c>
      <c r="AF44" s="67"/>
      <c r="AG44" s="36"/>
      <c r="AH44" s="34">
        <f t="shared" si="9"/>
        <v>0</v>
      </c>
      <c r="AI44" s="67"/>
      <c r="AJ44" s="36"/>
      <c r="AK44" s="34">
        <f t="shared" si="10"/>
        <v>0</v>
      </c>
      <c r="AL44" s="67"/>
      <c r="AM44" s="36"/>
      <c r="AN44" s="34">
        <f t="shared" si="11"/>
        <v>0</v>
      </c>
      <c r="AO44" s="67"/>
      <c r="AP44" s="68"/>
      <c r="AQ44" s="34">
        <f t="shared" si="12"/>
        <v>0</v>
      </c>
      <c r="AR44" s="67"/>
      <c r="AS44" s="68"/>
      <c r="AT44" s="34">
        <f t="shared" si="13"/>
        <v>0</v>
      </c>
      <c r="AU44" s="67"/>
      <c r="AV44" s="68"/>
      <c r="AW44" s="34">
        <f t="shared" si="14"/>
        <v>0</v>
      </c>
      <c r="AX44" s="15"/>
      <c r="AZ44" s="34">
        <f t="shared" si="15"/>
        <v>0</v>
      </c>
      <c r="BA44">
        <f t="shared" si="19"/>
        <v>5</v>
      </c>
      <c r="BB44" s="17">
        <f t="shared" si="18"/>
        <v>0</v>
      </c>
      <c r="BE44">
        <v>43</v>
      </c>
    </row>
    <row r="45" spans="1:57" x14ac:dyDescent="0.2">
      <c r="A45" s="9">
        <v>15</v>
      </c>
      <c r="B45" s="10" t="s">
        <v>25</v>
      </c>
      <c r="C45" s="10" t="s">
        <v>26</v>
      </c>
      <c r="D45" s="71">
        <v>5</v>
      </c>
      <c r="E45" s="67">
        <v>1</v>
      </c>
      <c r="F45" s="68">
        <v>16</v>
      </c>
      <c r="G45" s="34">
        <f t="shared" si="0"/>
        <v>116</v>
      </c>
      <c r="H45" s="67">
        <v>1</v>
      </c>
      <c r="I45" s="36">
        <v>17</v>
      </c>
      <c r="J45" s="34">
        <f t="shared" si="1"/>
        <v>117</v>
      </c>
      <c r="K45" s="67">
        <v>2</v>
      </c>
      <c r="L45" s="36">
        <v>15</v>
      </c>
      <c r="M45" s="34">
        <f t="shared" si="2"/>
        <v>215</v>
      </c>
      <c r="N45" s="67">
        <v>2</v>
      </c>
      <c r="O45" s="36">
        <v>16</v>
      </c>
      <c r="P45" s="34">
        <f t="shared" si="3"/>
        <v>216</v>
      </c>
      <c r="Q45" s="67">
        <v>2</v>
      </c>
      <c r="R45" s="36">
        <v>17</v>
      </c>
      <c r="S45" s="34">
        <f t="shared" si="4"/>
        <v>217</v>
      </c>
      <c r="T45" s="67"/>
      <c r="U45" s="36"/>
      <c r="V45" s="34">
        <f t="shared" si="5"/>
        <v>0</v>
      </c>
      <c r="W45" s="67"/>
      <c r="X45" s="36"/>
      <c r="Y45" s="34">
        <f t="shared" si="6"/>
        <v>0</v>
      </c>
      <c r="Z45" s="67"/>
      <c r="AA45" s="36"/>
      <c r="AB45" s="34">
        <f t="shared" si="7"/>
        <v>0</v>
      </c>
      <c r="AC45" s="67"/>
      <c r="AD45" s="36"/>
      <c r="AE45" s="34">
        <f t="shared" si="8"/>
        <v>0</v>
      </c>
      <c r="AF45" s="67"/>
      <c r="AG45" s="36"/>
      <c r="AH45" s="34">
        <f t="shared" si="9"/>
        <v>0</v>
      </c>
      <c r="AI45" s="67"/>
      <c r="AJ45" s="36"/>
      <c r="AK45" s="34">
        <f t="shared" si="10"/>
        <v>0</v>
      </c>
      <c r="AL45" s="67"/>
      <c r="AM45" s="36"/>
      <c r="AN45" s="34">
        <f t="shared" si="11"/>
        <v>0</v>
      </c>
      <c r="AO45" s="67"/>
      <c r="AP45" s="68"/>
      <c r="AQ45" s="34">
        <f t="shared" si="12"/>
        <v>0</v>
      </c>
      <c r="AR45" s="67"/>
      <c r="AS45" s="68"/>
      <c r="AT45" s="34">
        <f t="shared" si="13"/>
        <v>0</v>
      </c>
      <c r="AU45" s="67"/>
      <c r="AV45" s="68"/>
      <c r="AW45" s="34">
        <f t="shared" si="14"/>
        <v>0</v>
      </c>
      <c r="AX45" s="15"/>
      <c r="AZ45" s="34">
        <f t="shared" si="15"/>
        <v>0</v>
      </c>
      <c r="BA45">
        <f t="shared" si="19"/>
        <v>5</v>
      </c>
      <c r="BB45" s="17">
        <f t="shared" si="18"/>
        <v>0</v>
      </c>
      <c r="BE45">
        <v>44</v>
      </c>
    </row>
    <row r="46" spans="1:57" x14ac:dyDescent="0.2">
      <c r="A46" s="9">
        <v>16</v>
      </c>
      <c r="B46" s="10" t="s">
        <v>63</v>
      </c>
      <c r="C46" s="10" t="s">
        <v>27</v>
      </c>
      <c r="D46" s="71">
        <v>6</v>
      </c>
      <c r="E46" s="67">
        <v>1</v>
      </c>
      <c r="F46" s="68">
        <v>35</v>
      </c>
      <c r="G46" s="34">
        <f t="shared" si="0"/>
        <v>135</v>
      </c>
      <c r="H46" s="67">
        <v>1</v>
      </c>
      <c r="I46" s="36">
        <v>36</v>
      </c>
      <c r="J46" s="34">
        <f t="shared" si="1"/>
        <v>136</v>
      </c>
      <c r="K46" s="67">
        <v>1</v>
      </c>
      <c r="L46" s="36">
        <v>37</v>
      </c>
      <c r="M46" s="34">
        <f t="shared" si="2"/>
        <v>137</v>
      </c>
      <c r="N46" s="67">
        <v>2</v>
      </c>
      <c r="O46" s="36">
        <v>35</v>
      </c>
      <c r="P46" s="34">
        <f t="shared" si="3"/>
        <v>235</v>
      </c>
      <c r="Q46" s="67">
        <v>2</v>
      </c>
      <c r="R46" s="36">
        <v>36</v>
      </c>
      <c r="S46" s="34">
        <f t="shared" si="4"/>
        <v>236</v>
      </c>
      <c r="T46" s="67">
        <v>2</v>
      </c>
      <c r="U46" s="36">
        <v>37</v>
      </c>
      <c r="V46" s="34">
        <f t="shared" si="5"/>
        <v>237</v>
      </c>
      <c r="W46" s="67"/>
      <c r="X46" s="36"/>
      <c r="Y46" s="34">
        <f t="shared" si="6"/>
        <v>0</v>
      </c>
      <c r="Z46" s="67"/>
      <c r="AA46" s="36"/>
      <c r="AB46" s="34">
        <f t="shared" si="7"/>
        <v>0</v>
      </c>
      <c r="AC46" s="67"/>
      <c r="AD46" s="36"/>
      <c r="AE46" s="34">
        <f t="shared" si="8"/>
        <v>0</v>
      </c>
      <c r="AF46" s="67"/>
      <c r="AG46" s="36"/>
      <c r="AH46" s="34">
        <f t="shared" si="9"/>
        <v>0</v>
      </c>
      <c r="AI46" s="67"/>
      <c r="AJ46" s="36"/>
      <c r="AK46" s="34">
        <f t="shared" si="10"/>
        <v>0</v>
      </c>
      <c r="AL46" s="67"/>
      <c r="AM46" s="36"/>
      <c r="AN46" s="34">
        <f t="shared" si="11"/>
        <v>0</v>
      </c>
      <c r="AO46" s="67"/>
      <c r="AP46" s="68"/>
      <c r="AQ46" s="34">
        <f t="shared" si="12"/>
        <v>0</v>
      </c>
      <c r="AR46" s="67"/>
      <c r="AS46" s="68"/>
      <c r="AT46" s="34">
        <f t="shared" si="13"/>
        <v>0</v>
      </c>
      <c r="AU46" s="67"/>
      <c r="AV46" s="68"/>
      <c r="AW46" s="34">
        <f t="shared" si="14"/>
        <v>0</v>
      </c>
      <c r="AX46" s="15"/>
      <c r="AZ46" s="34">
        <f t="shared" si="15"/>
        <v>0</v>
      </c>
      <c r="BA46">
        <f t="shared" si="19"/>
        <v>6</v>
      </c>
      <c r="BB46" s="17">
        <f t="shared" si="18"/>
        <v>0</v>
      </c>
      <c r="BE46">
        <v>45</v>
      </c>
    </row>
    <row r="47" spans="1:57" x14ac:dyDescent="0.2">
      <c r="A47" s="9">
        <v>17</v>
      </c>
      <c r="B47" s="10" t="s">
        <v>38</v>
      </c>
      <c r="C47" s="10" t="s">
        <v>39</v>
      </c>
      <c r="D47" s="71">
        <v>10</v>
      </c>
      <c r="E47" s="67">
        <v>1</v>
      </c>
      <c r="F47" s="68">
        <v>30</v>
      </c>
      <c r="G47" s="34">
        <f t="shared" si="0"/>
        <v>130</v>
      </c>
      <c r="H47" s="67">
        <v>1</v>
      </c>
      <c r="I47" s="36">
        <v>31</v>
      </c>
      <c r="J47" s="34">
        <f t="shared" si="1"/>
        <v>131</v>
      </c>
      <c r="K47" s="67">
        <v>1</v>
      </c>
      <c r="L47" s="36">
        <v>32</v>
      </c>
      <c r="M47" s="34">
        <f t="shared" si="2"/>
        <v>132</v>
      </c>
      <c r="N47" s="67">
        <v>1</v>
      </c>
      <c r="O47" s="36">
        <v>33</v>
      </c>
      <c r="P47" s="34">
        <f t="shared" si="3"/>
        <v>133</v>
      </c>
      <c r="Q47" s="67">
        <v>1</v>
      </c>
      <c r="R47" s="36">
        <v>34</v>
      </c>
      <c r="S47" s="34">
        <f t="shared" si="4"/>
        <v>134</v>
      </c>
      <c r="T47" s="67">
        <v>2</v>
      </c>
      <c r="U47" s="36">
        <v>30</v>
      </c>
      <c r="V47" s="34">
        <f t="shared" si="5"/>
        <v>230</v>
      </c>
      <c r="W47" s="67">
        <v>2</v>
      </c>
      <c r="X47" s="36">
        <v>31</v>
      </c>
      <c r="Y47" s="34">
        <f t="shared" si="6"/>
        <v>231</v>
      </c>
      <c r="Z47" s="67">
        <v>2</v>
      </c>
      <c r="AA47" s="36">
        <v>32</v>
      </c>
      <c r="AB47" s="34">
        <f t="shared" si="7"/>
        <v>232</v>
      </c>
      <c r="AC47" s="67">
        <v>2</v>
      </c>
      <c r="AD47" s="36">
        <v>33</v>
      </c>
      <c r="AE47" s="34">
        <f t="shared" si="8"/>
        <v>233</v>
      </c>
      <c r="AF47" s="67">
        <v>2</v>
      </c>
      <c r="AG47" s="36">
        <v>34</v>
      </c>
      <c r="AH47" s="34">
        <f t="shared" si="9"/>
        <v>234</v>
      </c>
      <c r="AI47" s="67"/>
      <c r="AJ47" s="36"/>
      <c r="AK47" s="34">
        <f t="shared" si="10"/>
        <v>0</v>
      </c>
      <c r="AL47" s="67"/>
      <c r="AM47" s="36"/>
      <c r="AN47" s="34">
        <f t="shared" si="11"/>
        <v>0</v>
      </c>
      <c r="AO47" s="67"/>
      <c r="AP47" s="68"/>
      <c r="AQ47" s="34">
        <f t="shared" si="12"/>
        <v>0</v>
      </c>
      <c r="AR47" s="67"/>
      <c r="AS47" s="68"/>
      <c r="AT47" s="34">
        <f t="shared" si="13"/>
        <v>0</v>
      </c>
      <c r="AU47" s="67"/>
      <c r="AV47" s="68"/>
      <c r="AW47" s="34">
        <f t="shared" si="14"/>
        <v>0</v>
      </c>
      <c r="AX47" s="15"/>
      <c r="AZ47" s="34">
        <f t="shared" si="15"/>
        <v>0</v>
      </c>
      <c r="BA47">
        <f t="shared" si="19"/>
        <v>10</v>
      </c>
      <c r="BB47" s="17">
        <f t="shared" si="18"/>
        <v>0</v>
      </c>
      <c r="BE47">
        <v>46</v>
      </c>
    </row>
    <row r="48" spans="1:57" x14ac:dyDescent="0.2">
      <c r="A48" s="9">
        <v>18</v>
      </c>
      <c r="B48" s="10" t="s">
        <v>42</v>
      </c>
      <c r="C48" s="10" t="s">
        <v>43</v>
      </c>
      <c r="D48" s="71">
        <v>10</v>
      </c>
      <c r="E48" s="67">
        <v>1</v>
      </c>
      <c r="F48" s="68">
        <v>41</v>
      </c>
      <c r="G48" s="34">
        <f t="shared" si="0"/>
        <v>141</v>
      </c>
      <c r="H48" s="67">
        <v>1</v>
      </c>
      <c r="I48" s="36">
        <v>42</v>
      </c>
      <c r="J48" s="34">
        <f t="shared" si="1"/>
        <v>142</v>
      </c>
      <c r="K48" s="67">
        <v>1</v>
      </c>
      <c r="L48" s="36">
        <v>43</v>
      </c>
      <c r="M48" s="34">
        <f t="shared" si="2"/>
        <v>143</v>
      </c>
      <c r="N48" s="67">
        <v>1</v>
      </c>
      <c r="O48" s="36">
        <v>44</v>
      </c>
      <c r="P48" s="34">
        <f t="shared" si="3"/>
        <v>144</v>
      </c>
      <c r="Q48" s="67">
        <v>1</v>
      </c>
      <c r="R48" s="36">
        <v>45</v>
      </c>
      <c r="S48" s="34">
        <f t="shared" si="4"/>
        <v>145</v>
      </c>
      <c r="T48" s="67">
        <v>2</v>
      </c>
      <c r="U48" s="36">
        <v>41</v>
      </c>
      <c r="V48" s="34">
        <f t="shared" si="5"/>
        <v>241</v>
      </c>
      <c r="W48" s="67">
        <v>2</v>
      </c>
      <c r="X48" s="36">
        <v>42</v>
      </c>
      <c r="Y48" s="34">
        <f t="shared" si="6"/>
        <v>242</v>
      </c>
      <c r="Z48" s="67">
        <v>2</v>
      </c>
      <c r="AA48" s="36">
        <v>43</v>
      </c>
      <c r="AB48" s="34">
        <f t="shared" si="7"/>
        <v>243</v>
      </c>
      <c r="AC48" s="67">
        <v>2</v>
      </c>
      <c r="AD48" s="36">
        <v>44</v>
      </c>
      <c r="AE48" s="34">
        <f t="shared" si="8"/>
        <v>244</v>
      </c>
      <c r="AF48" s="67">
        <v>2</v>
      </c>
      <c r="AG48" s="36">
        <v>45</v>
      </c>
      <c r="AH48" s="34">
        <f t="shared" si="9"/>
        <v>245</v>
      </c>
      <c r="AI48" s="67"/>
      <c r="AJ48" s="36"/>
      <c r="AK48" s="34">
        <f t="shared" si="10"/>
        <v>0</v>
      </c>
      <c r="AL48" s="67"/>
      <c r="AM48" s="36"/>
      <c r="AN48" s="34">
        <f t="shared" si="11"/>
        <v>0</v>
      </c>
      <c r="AO48" s="67"/>
      <c r="AP48" s="68"/>
      <c r="AQ48" s="34">
        <f t="shared" si="12"/>
        <v>0</v>
      </c>
      <c r="AR48" s="67"/>
      <c r="AS48" s="68"/>
      <c r="AT48" s="34">
        <f t="shared" si="13"/>
        <v>0</v>
      </c>
      <c r="AU48" s="67"/>
      <c r="AV48" s="68"/>
      <c r="AW48" s="34">
        <f t="shared" si="14"/>
        <v>0</v>
      </c>
      <c r="AX48" s="15"/>
      <c r="AZ48" s="34">
        <f t="shared" si="15"/>
        <v>0</v>
      </c>
      <c r="BA48">
        <f t="shared" si="19"/>
        <v>10</v>
      </c>
      <c r="BB48" s="17">
        <f t="shared" si="18"/>
        <v>0</v>
      </c>
      <c r="BE48">
        <v>47</v>
      </c>
    </row>
    <row r="49" spans="1:57" x14ac:dyDescent="0.2">
      <c r="A49" s="9">
        <v>19</v>
      </c>
      <c r="B49" s="10"/>
      <c r="C49" s="10"/>
      <c r="D49" s="70"/>
      <c r="E49" s="67"/>
      <c r="F49" s="68"/>
      <c r="G49" s="34">
        <f t="shared" si="0"/>
        <v>0</v>
      </c>
      <c r="H49" s="67"/>
      <c r="I49" s="36"/>
      <c r="J49" s="34">
        <f t="shared" si="1"/>
        <v>0</v>
      </c>
      <c r="K49" s="67"/>
      <c r="L49" s="36"/>
      <c r="M49" s="34">
        <f t="shared" si="2"/>
        <v>0</v>
      </c>
      <c r="N49" s="67"/>
      <c r="O49" s="36"/>
      <c r="P49" s="34">
        <f t="shared" si="3"/>
        <v>0</v>
      </c>
      <c r="Q49" s="67"/>
      <c r="R49" s="36"/>
      <c r="S49" s="34">
        <f t="shared" si="4"/>
        <v>0</v>
      </c>
      <c r="T49" s="67"/>
      <c r="U49" s="36"/>
      <c r="V49" s="34">
        <f t="shared" si="5"/>
        <v>0</v>
      </c>
      <c r="W49" s="67"/>
      <c r="X49" s="36"/>
      <c r="Y49" s="34">
        <f t="shared" si="6"/>
        <v>0</v>
      </c>
      <c r="Z49" s="67"/>
      <c r="AA49" s="36"/>
      <c r="AB49" s="34">
        <f t="shared" si="7"/>
        <v>0</v>
      </c>
      <c r="AC49" s="67"/>
      <c r="AD49" s="36"/>
      <c r="AE49" s="34">
        <f t="shared" si="8"/>
        <v>0</v>
      </c>
      <c r="AF49" s="67"/>
      <c r="AG49" s="36"/>
      <c r="AH49" s="34">
        <f t="shared" si="9"/>
        <v>0</v>
      </c>
      <c r="AI49" s="67"/>
      <c r="AJ49" s="36"/>
      <c r="AK49" s="34">
        <f t="shared" si="10"/>
        <v>0</v>
      </c>
      <c r="AL49" s="67"/>
      <c r="AM49" s="36"/>
      <c r="AN49" s="34">
        <f t="shared" si="11"/>
        <v>0</v>
      </c>
      <c r="AO49" s="67"/>
      <c r="AP49" s="68"/>
      <c r="AQ49" s="34">
        <f t="shared" si="12"/>
        <v>0</v>
      </c>
      <c r="AR49" s="67"/>
      <c r="AS49" s="68"/>
      <c r="AT49" s="34">
        <f t="shared" si="13"/>
        <v>0</v>
      </c>
      <c r="AU49" s="67"/>
      <c r="AV49" s="68"/>
      <c r="AW49" s="34">
        <f t="shared" si="14"/>
        <v>0</v>
      </c>
      <c r="AX49" s="15"/>
      <c r="AZ49" s="34">
        <f t="shared" si="15"/>
        <v>0</v>
      </c>
      <c r="BA49">
        <f t="shared" si="19"/>
        <v>0</v>
      </c>
      <c r="BB49" s="17" t="str">
        <f t="shared" si="18"/>
        <v/>
      </c>
      <c r="BE49">
        <v>48</v>
      </c>
    </row>
    <row r="50" spans="1:57" x14ac:dyDescent="0.2">
      <c r="A50" s="9">
        <v>20</v>
      </c>
      <c r="B50" s="10"/>
      <c r="C50" s="10"/>
      <c r="D50" s="66"/>
      <c r="E50" s="67"/>
      <c r="F50" s="68"/>
      <c r="G50" s="34">
        <f t="shared" si="0"/>
        <v>0</v>
      </c>
      <c r="H50" s="67"/>
      <c r="I50" s="36"/>
      <c r="J50" s="34">
        <f t="shared" si="1"/>
        <v>0</v>
      </c>
      <c r="K50" s="67"/>
      <c r="L50" s="36"/>
      <c r="M50" s="34">
        <f t="shared" si="2"/>
        <v>0</v>
      </c>
      <c r="N50" s="67"/>
      <c r="O50" s="36"/>
      <c r="P50" s="34">
        <f t="shared" si="3"/>
        <v>0</v>
      </c>
      <c r="Q50" s="67"/>
      <c r="R50" s="36"/>
      <c r="S50" s="34">
        <f t="shared" si="4"/>
        <v>0</v>
      </c>
      <c r="T50" s="67"/>
      <c r="U50" s="36"/>
      <c r="V50" s="34">
        <f t="shared" si="5"/>
        <v>0</v>
      </c>
      <c r="W50" s="67"/>
      <c r="X50" s="36"/>
      <c r="Y50" s="34">
        <f t="shared" si="6"/>
        <v>0</v>
      </c>
      <c r="Z50" s="67"/>
      <c r="AA50" s="36"/>
      <c r="AB50" s="34">
        <f t="shared" si="7"/>
        <v>0</v>
      </c>
      <c r="AC50" s="67"/>
      <c r="AD50" s="36"/>
      <c r="AE50" s="34">
        <f t="shared" si="8"/>
        <v>0</v>
      </c>
      <c r="AF50" s="67"/>
      <c r="AG50" s="36"/>
      <c r="AH50" s="34">
        <f t="shared" si="9"/>
        <v>0</v>
      </c>
      <c r="AI50" s="67"/>
      <c r="AJ50" s="36"/>
      <c r="AK50" s="34">
        <f t="shared" si="10"/>
        <v>0</v>
      </c>
      <c r="AL50" s="67"/>
      <c r="AM50" s="36"/>
      <c r="AN50" s="34">
        <f t="shared" si="11"/>
        <v>0</v>
      </c>
      <c r="AO50" s="67"/>
      <c r="AP50" s="68"/>
      <c r="AQ50" s="34">
        <f t="shared" si="12"/>
        <v>0</v>
      </c>
      <c r="AR50" s="67"/>
      <c r="AS50" s="68"/>
      <c r="AT50" s="34">
        <f t="shared" si="13"/>
        <v>0</v>
      </c>
      <c r="AU50" s="67"/>
      <c r="AV50" s="68"/>
      <c r="AW50" s="34">
        <f t="shared" si="14"/>
        <v>0</v>
      </c>
      <c r="AX50" s="15"/>
      <c r="AZ50" s="34">
        <f t="shared" si="15"/>
        <v>0</v>
      </c>
      <c r="BA50">
        <f t="shared" si="19"/>
        <v>0</v>
      </c>
      <c r="BB50" s="17" t="str">
        <f t="shared" si="18"/>
        <v/>
      </c>
      <c r="BE50">
        <v>49</v>
      </c>
    </row>
    <row r="51" spans="1:57" x14ac:dyDescent="0.2">
      <c r="A51" s="9">
        <v>21</v>
      </c>
      <c r="B51" s="10"/>
      <c r="C51" s="10"/>
      <c r="D51" s="66"/>
      <c r="E51" s="67"/>
      <c r="F51" s="68"/>
      <c r="G51" s="34">
        <f t="shared" si="0"/>
        <v>0</v>
      </c>
      <c r="H51" s="67"/>
      <c r="I51" s="36"/>
      <c r="J51" s="34">
        <f t="shared" si="1"/>
        <v>0</v>
      </c>
      <c r="K51" s="67"/>
      <c r="L51" s="36"/>
      <c r="M51" s="34">
        <f t="shared" si="2"/>
        <v>0</v>
      </c>
      <c r="N51" s="67"/>
      <c r="O51" s="36"/>
      <c r="P51" s="34">
        <f t="shared" si="3"/>
        <v>0</v>
      </c>
      <c r="Q51" s="67"/>
      <c r="R51" s="36"/>
      <c r="S51" s="34">
        <f t="shared" si="4"/>
        <v>0</v>
      </c>
      <c r="T51" s="67"/>
      <c r="U51" s="36"/>
      <c r="V51" s="34">
        <f t="shared" si="5"/>
        <v>0</v>
      </c>
      <c r="W51" s="67"/>
      <c r="X51" s="36"/>
      <c r="Y51" s="34">
        <f t="shared" si="6"/>
        <v>0</v>
      </c>
      <c r="Z51" s="67"/>
      <c r="AA51" s="36"/>
      <c r="AB51" s="34">
        <f t="shared" si="7"/>
        <v>0</v>
      </c>
      <c r="AC51" s="67"/>
      <c r="AD51" s="36"/>
      <c r="AE51" s="34">
        <f t="shared" si="8"/>
        <v>0</v>
      </c>
      <c r="AF51" s="67"/>
      <c r="AG51" s="36"/>
      <c r="AH51" s="34">
        <f t="shared" si="9"/>
        <v>0</v>
      </c>
      <c r="AI51" s="67"/>
      <c r="AJ51" s="36"/>
      <c r="AK51" s="34">
        <f t="shared" si="10"/>
        <v>0</v>
      </c>
      <c r="AL51" s="67"/>
      <c r="AM51" s="36"/>
      <c r="AN51" s="34">
        <f t="shared" si="11"/>
        <v>0</v>
      </c>
      <c r="AO51" s="67"/>
      <c r="AP51" s="68"/>
      <c r="AQ51" s="34">
        <f t="shared" si="12"/>
        <v>0</v>
      </c>
      <c r="AR51" s="67"/>
      <c r="AS51" s="68"/>
      <c r="AT51" s="34">
        <f t="shared" si="13"/>
        <v>0</v>
      </c>
      <c r="AU51" s="67"/>
      <c r="AV51" s="68"/>
      <c r="AW51" s="34">
        <f t="shared" si="14"/>
        <v>0</v>
      </c>
      <c r="AX51" s="15"/>
      <c r="AZ51" s="34">
        <f t="shared" si="15"/>
        <v>0</v>
      </c>
      <c r="BA51">
        <f t="shared" si="19"/>
        <v>0</v>
      </c>
      <c r="BB51" s="17" t="str">
        <f t="shared" si="18"/>
        <v/>
      </c>
      <c r="BE51">
        <v>50</v>
      </c>
    </row>
    <row r="52" spans="1:57" x14ac:dyDescent="0.2">
      <c r="A52" s="9">
        <v>22</v>
      </c>
      <c r="B52" s="10"/>
      <c r="C52" s="10"/>
      <c r="D52" s="58"/>
      <c r="E52" s="15"/>
      <c r="F52" s="33"/>
      <c r="G52" s="34">
        <f t="shared" si="0"/>
        <v>0</v>
      </c>
      <c r="H52" s="15"/>
      <c r="J52" s="34">
        <f t="shared" si="1"/>
        <v>0</v>
      </c>
      <c r="K52" s="15"/>
      <c r="M52" s="34">
        <f t="shared" si="2"/>
        <v>0</v>
      </c>
      <c r="N52" s="15"/>
      <c r="P52" s="34">
        <f t="shared" si="3"/>
        <v>0</v>
      </c>
      <c r="Q52" s="15"/>
      <c r="S52" s="34">
        <f t="shared" si="4"/>
        <v>0</v>
      </c>
      <c r="T52" s="15"/>
      <c r="V52" s="34">
        <f t="shared" si="5"/>
        <v>0</v>
      </c>
      <c r="W52" s="15"/>
      <c r="Y52" s="34">
        <f t="shared" si="6"/>
        <v>0</v>
      </c>
      <c r="Z52" s="15"/>
      <c r="AB52" s="34">
        <f t="shared" si="7"/>
        <v>0</v>
      </c>
      <c r="AC52" s="15"/>
      <c r="AE52" s="34">
        <f t="shared" si="8"/>
        <v>0</v>
      </c>
      <c r="AF52" s="15"/>
      <c r="AH52" s="34">
        <f t="shared" si="9"/>
        <v>0</v>
      </c>
      <c r="AI52" s="15"/>
      <c r="AK52" s="34">
        <f t="shared" si="10"/>
        <v>0</v>
      </c>
      <c r="AL52" s="15"/>
      <c r="AN52" s="34">
        <f t="shared" si="11"/>
        <v>0</v>
      </c>
      <c r="AO52" s="15"/>
      <c r="AQ52" s="34">
        <f t="shared" si="12"/>
        <v>0</v>
      </c>
      <c r="AR52" s="15"/>
      <c r="AT52" s="34">
        <f t="shared" si="13"/>
        <v>0</v>
      </c>
      <c r="AU52" s="15"/>
      <c r="AW52" s="34">
        <f t="shared" si="14"/>
        <v>0</v>
      </c>
      <c r="AX52" s="15"/>
      <c r="AZ52" s="34">
        <f t="shared" si="15"/>
        <v>0</v>
      </c>
      <c r="BA52">
        <f t="shared" si="19"/>
        <v>0</v>
      </c>
      <c r="BB52" s="17" t="str">
        <f t="shared" si="18"/>
        <v/>
      </c>
      <c r="BE52">
        <v>51</v>
      </c>
    </row>
    <row r="53" spans="1:57" x14ac:dyDescent="0.2">
      <c r="A53" s="9">
        <v>23</v>
      </c>
      <c r="B53" s="10"/>
      <c r="C53" s="10"/>
      <c r="D53" s="58"/>
      <c r="E53" s="15"/>
      <c r="F53" s="33"/>
      <c r="G53" s="34">
        <f t="shared" si="0"/>
        <v>0</v>
      </c>
      <c r="H53" s="15"/>
      <c r="J53" s="34">
        <f t="shared" si="1"/>
        <v>0</v>
      </c>
      <c r="K53" s="15"/>
      <c r="M53" s="34">
        <f t="shared" si="2"/>
        <v>0</v>
      </c>
      <c r="N53" s="15"/>
      <c r="P53" s="34">
        <f t="shared" si="3"/>
        <v>0</v>
      </c>
      <c r="Q53" s="15"/>
      <c r="S53" s="34">
        <f t="shared" si="4"/>
        <v>0</v>
      </c>
      <c r="T53" s="15"/>
      <c r="V53" s="34">
        <f t="shared" si="5"/>
        <v>0</v>
      </c>
      <c r="W53" s="15"/>
      <c r="Y53" s="34">
        <f t="shared" si="6"/>
        <v>0</v>
      </c>
      <c r="Z53" s="15"/>
      <c r="AB53" s="34">
        <f t="shared" si="7"/>
        <v>0</v>
      </c>
      <c r="AC53" s="15"/>
      <c r="AE53" s="34">
        <f t="shared" si="8"/>
        <v>0</v>
      </c>
      <c r="AF53" s="15"/>
      <c r="AH53" s="34">
        <f t="shared" si="9"/>
        <v>0</v>
      </c>
      <c r="AI53" s="15"/>
      <c r="AK53" s="34">
        <f t="shared" si="10"/>
        <v>0</v>
      </c>
      <c r="AL53" s="15"/>
      <c r="AN53" s="34">
        <f t="shared" si="11"/>
        <v>0</v>
      </c>
      <c r="AO53" s="15"/>
      <c r="AQ53" s="34">
        <f t="shared" si="12"/>
        <v>0</v>
      </c>
      <c r="AR53" s="15"/>
      <c r="AT53" s="34">
        <f t="shared" si="13"/>
        <v>0</v>
      </c>
      <c r="AU53" s="15"/>
      <c r="AW53" s="34">
        <f t="shared" si="14"/>
        <v>0</v>
      </c>
      <c r="AX53" s="15"/>
      <c r="AZ53" s="34">
        <f t="shared" si="15"/>
        <v>0</v>
      </c>
      <c r="BA53">
        <f t="shared" si="19"/>
        <v>0</v>
      </c>
      <c r="BB53" s="17" t="str">
        <f t="shared" si="18"/>
        <v/>
      </c>
      <c r="BE53">
        <v>52</v>
      </c>
    </row>
    <row r="54" spans="1:57" x14ac:dyDescent="0.2">
      <c r="A54" s="9">
        <v>24</v>
      </c>
      <c r="B54" s="10"/>
      <c r="C54" s="10"/>
      <c r="D54" s="58"/>
      <c r="E54" s="15"/>
      <c r="F54" s="33"/>
      <c r="G54" s="34">
        <f t="shared" si="0"/>
        <v>0</v>
      </c>
      <c r="H54" s="15"/>
      <c r="J54" s="34">
        <f t="shared" si="1"/>
        <v>0</v>
      </c>
      <c r="K54" s="15"/>
      <c r="M54" s="34">
        <f t="shared" si="2"/>
        <v>0</v>
      </c>
      <c r="N54" s="15"/>
      <c r="P54" s="34">
        <f t="shared" si="3"/>
        <v>0</v>
      </c>
      <c r="Q54" s="15"/>
      <c r="S54" s="34">
        <f t="shared" si="4"/>
        <v>0</v>
      </c>
      <c r="T54" s="15"/>
      <c r="V54" s="34">
        <f t="shared" si="5"/>
        <v>0</v>
      </c>
      <c r="W54" s="15"/>
      <c r="Y54" s="34">
        <f t="shared" si="6"/>
        <v>0</v>
      </c>
      <c r="Z54" s="15"/>
      <c r="AB54" s="34">
        <f t="shared" si="7"/>
        <v>0</v>
      </c>
      <c r="AC54" s="15"/>
      <c r="AE54" s="34">
        <f t="shared" si="8"/>
        <v>0</v>
      </c>
      <c r="AF54" s="15"/>
      <c r="AH54" s="34">
        <f t="shared" si="9"/>
        <v>0</v>
      </c>
      <c r="AI54" s="15"/>
      <c r="AK54" s="34">
        <f t="shared" si="10"/>
        <v>0</v>
      </c>
      <c r="AL54" s="15"/>
      <c r="AN54" s="34">
        <f t="shared" si="11"/>
        <v>0</v>
      </c>
      <c r="AO54" s="15"/>
      <c r="AQ54" s="34">
        <f t="shared" si="12"/>
        <v>0</v>
      </c>
      <c r="AR54" s="15"/>
      <c r="AT54" s="34">
        <f t="shared" si="13"/>
        <v>0</v>
      </c>
      <c r="AU54" s="15"/>
      <c r="AW54" s="34">
        <f t="shared" si="14"/>
        <v>0</v>
      </c>
      <c r="AX54" s="15"/>
      <c r="AZ54" s="34">
        <f t="shared" si="15"/>
        <v>0</v>
      </c>
      <c r="BA54">
        <f t="shared" si="19"/>
        <v>0</v>
      </c>
      <c r="BB54" s="17">
        <f>D54-BA54</f>
        <v>0</v>
      </c>
      <c r="BE54">
        <v>53</v>
      </c>
    </row>
    <row r="55" spans="1:57" x14ac:dyDescent="0.2">
      <c r="A55" s="9">
        <v>25</v>
      </c>
      <c r="B55" s="10"/>
      <c r="C55" s="10"/>
      <c r="D55" s="58"/>
      <c r="E55" s="15"/>
      <c r="F55" s="33"/>
      <c r="G55" s="34">
        <f t="shared" si="0"/>
        <v>0</v>
      </c>
      <c r="H55" s="15"/>
      <c r="J55" s="34">
        <f t="shared" si="1"/>
        <v>0</v>
      </c>
      <c r="K55" s="15"/>
      <c r="M55" s="34">
        <f t="shared" si="2"/>
        <v>0</v>
      </c>
      <c r="N55" s="15"/>
      <c r="P55" s="34">
        <f t="shared" si="3"/>
        <v>0</v>
      </c>
      <c r="Q55" s="15"/>
      <c r="S55" s="34">
        <f t="shared" si="4"/>
        <v>0</v>
      </c>
      <c r="T55" s="15"/>
      <c r="V55" s="34">
        <f t="shared" si="5"/>
        <v>0</v>
      </c>
      <c r="W55" s="15"/>
      <c r="Y55" s="34">
        <f t="shared" si="6"/>
        <v>0</v>
      </c>
      <c r="Z55" s="15"/>
      <c r="AB55" s="34">
        <f t="shared" si="7"/>
        <v>0</v>
      </c>
      <c r="AC55" s="15"/>
      <c r="AE55" s="34">
        <f t="shared" si="8"/>
        <v>0</v>
      </c>
      <c r="AF55" s="15"/>
      <c r="AH55" s="34">
        <f t="shared" si="9"/>
        <v>0</v>
      </c>
      <c r="AI55" s="15"/>
      <c r="AK55" s="34">
        <f t="shared" si="10"/>
        <v>0</v>
      </c>
      <c r="AL55" s="15"/>
      <c r="AN55" s="34">
        <f t="shared" si="11"/>
        <v>0</v>
      </c>
      <c r="AO55" s="15"/>
      <c r="AQ55" s="34">
        <f t="shared" si="12"/>
        <v>0</v>
      </c>
      <c r="AR55" s="15"/>
      <c r="AT55" s="34">
        <f t="shared" si="13"/>
        <v>0</v>
      </c>
      <c r="AU55" s="15"/>
      <c r="AW55" s="34">
        <f t="shared" si="14"/>
        <v>0</v>
      </c>
      <c r="AX55" s="15"/>
      <c r="AZ55" s="34">
        <f t="shared" si="15"/>
        <v>0</v>
      </c>
      <c r="BA55">
        <f t="shared" si="19"/>
        <v>0</v>
      </c>
      <c r="BB55" s="13">
        <f>D55-BA55</f>
        <v>0</v>
      </c>
      <c r="BE55">
        <v>54</v>
      </c>
    </row>
    <row r="56" spans="1:57" x14ac:dyDescent="0.2">
      <c r="D56" s="81">
        <f>SUM(D31:D55)</f>
        <v>110</v>
      </c>
      <c r="E56" s="15"/>
      <c r="F56" s="33"/>
      <c r="G56" s="34">
        <f t="shared" si="0"/>
        <v>0</v>
      </c>
      <c r="H56" s="15"/>
      <c r="J56" s="34">
        <f t="shared" si="1"/>
        <v>0</v>
      </c>
      <c r="K56" s="15"/>
      <c r="M56" s="34">
        <f t="shared" si="2"/>
        <v>0</v>
      </c>
      <c r="N56" s="15"/>
      <c r="P56" s="34">
        <f t="shared" si="3"/>
        <v>0</v>
      </c>
      <c r="Q56" s="15"/>
      <c r="S56" s="34">
        <f t="shared" si="4"/>
        <v>0</v>
      </c>
      <c r="T56" s="15"/>
      <c r="V56" s="34">
        <f t="shared" si="5"/>
        <v>0</v>
      </c>
      <c r="W56" s="15"/>
      <c r="Y56" s="34">
        <f t="shared" si="6"/>
        <v>0</v>
      </c>
      <c r="Z56" s="15"/>
      <c r="AB56" s="34">
        <f t="shared" si="7"/>
        <v>0</v>
      </c>
      <c r="AC56" s="15"/>
      <c r="AE56" s="34">
        <f t="shared" si="8"/>
        <v>0</v>
      </c>
      <c r="AF56" s="15"/>
      <c r="AH56" s="34">
        <f t="shared" si="9"/>
        <v>0</v>
      </c>
      <c r="AI56" s="15"/>
      <c r="AK56" s="34">
        <f t="shared" si="10"/>
        <v>0</v>
      </c>
      <c r="AL56" s="15"/>
      <c r="AN56" s="34">
        <f t="shared" si="11"/>
        <v>0</v>
      </c>
      <c r="AO56" s="15"/>
      <c r="AQ56" s="34">
        <f t="shared" si="12"/>
        <v>0</v>
      </c>
      <c r="AR56" s="15"/>
      <c r="AT56" s="34">
        <f t="shared" si="13"/>
        <v>0</v>
      </c>
      <c r="AU56" s="15"/>
      <c r="AW56" s="34">
        <f t="shared" si="14"/>
        <v>0</v>
      </c>
      <c r="AX56" s="15"/>
      <c r="AZ56" s="34">
        <f t="shared" si="15"/>
        <v>0</v>
      </c>
      <c r="BA56">
        <f>SUM(BA29:BA55)</f>
        <v>110</v>
      </c>
      <c r="BB56" s="13">
        <f>D56-BA56</f>
        <v>0</v>
      </c>
      <c r="BE56">
        <v>55</v>
      </c>
    </row>
    <row r="57" spans="1:57" x14ac:dyDescent="0.2">
      <c r="BA57" s="17"/>
      <c r="BE57">
        <v>56</v>
      </c>
    </row>
    <row r="58" spans="1:57" x14ac:dyDescent="0.2">
      <c r="BE58">
        <v>57</v>
      </c>
    </row>
    <row r="59" spans="1:57" x14ac:dyDescent="0.2">
      <c r="BE59">
        <v>58</v>
      </c>
    </row>
    <row r="60" spans="1:57" x14ac:dyDescent="0.2">
      <c r="BE60">
        <v>59</v>
      </c>
    </row>
    <row r="61" spans="1:57" x14ac:dyDescent="0.2">
      <c r="BE61">
        <v>60</v>
      </c>
    </row>
    <row r="62" spans="1:57" x14ac:dyDescent="0.2">
      <c r="BE62">
        <v>61</v>
      </c>
    </row>
    <row r="63" spans="1:57" x14ac:dyDescent="0.2">
      <c r="BE63">
        <v>62</v>
      </c>
    </row>
    <row r="64" spans="1:57" x14ac:dyDescent="0.2">
      <c r="BE64">
        <v>63</v>
      </c>
    </row>
    <row r="65" spans="57:57" x14ac:dyDescent="0.2">
      <c r="BE65">
        <v>64</v>
      </c>
    </row>
    <row r="66" spans="57:57" x14ac:dyDescent="0.2">
      <c r="BE66">
        <v>65</v>
      </c>
    </row>
    <row r="67" spans="57:57" x14ac:dyDescent="0.2">
      <c r="BE67">
        <v>66</v>
      </c>
    </row>
    <row r="68" spans="57:57" x14ac:dyDescent="0.2">
      <c r="BE68">
        <v>67</v>
      </c>
    </row>
    <row r="69" spans="57:57" x14ac:dyDescent="0.2">
      <c r="BE69">
        <v>68</v>
      </c>
    </row>
    <row r="70" spans="57:57" x14ac:dyDescent="0.2">
      <c r="BE70">
        <v>69</v>
      </c>
    </row>
    <row r="71" spans="57:57" x14ac:dyDescent="0.2">
      <c r="BE71">
        <v>70</v>
      </c>
    </row>
    <row r="72" spans="57:57" x14ac:dyDescent="0.2">
      <c r="BE72">
        <v>71</v>
      </c>
    </row>
    <row r="73" spans="57:57" x14ac:dyDescent="0.2">
      <c r="BE73">
        <v>72</v>
      </c>
    </row>
    <row r="74" spans="57:57" x14ac:dyDescent="0.2">
      <c r="BE74">
        <v>73</v>
      </c>
    </row>
    <row r="75" spans="57:57" x14ac:dyDescent="0.2">
      <c r="BE75">
        <v>74</v>
      </c>
    </row>
    <row r="76" spans="57:57" x14ac:dyDescent="0.2">
      <c r="BE76">
        <v>75</v>
      </c>
    </row>
    <row r="77" spans="57:57" x14ac:dyDescent="0.2">
      <c r="BE77">
        <v>76</v>
      </c>
    </row>
    <row r="78" spans="57:57" x14ac:dyDescent="0.2">
      <c r="BE78">
        <v>77</v>
      </c>
    </row>
    <row r="79" spans="57:57" x14ac:dyDescent="0.2">
      <c r="BE79">
        <v>78</v>
      </c>
    </row>
    <row r="80" spans="57:57" x14ac:dyDescent="0.2">
      <c r="BE80">
        <v>79</v>
      </c>
    </row>
    <row r="81" spans="57:57" x14ac:dyDescent="0.2">
      <c r="BE81">
        <v>80</v>
      </c>
    </row>
    <row r="82" spans="57:57" x14ac:dyDescent="0.2">
      <c r="BE82">
        <v>81</v>
      </c>
    </row>
    <row r="83" spans="57:57" x14ac:dyDescent="0.2">
      <c r="BE83">
        <v>82</v>
      </c>
    </row>
    <row r="84" spans="57:57" x14ac:dyDescent="0.2">
      <c r="BE84">
        <v>83</v>
      </c>
    </row>
    <row r="85" spans="57:57" x14ac:dyDescent="0.2">
      <c r="BE85">
        <v>84</v>
      </c>
    </row>
    <row r="86" spans="57:57" x14ac:dyDescent="0.2">
      <c r="BE86">
        <v>85</v>
      </c>
    </row>
    <row r="87" spans="57:57" x14ac:dyDescent="0.2">
      <c r="BE87">
        <v>86</v>
      </c>
    </row>
    <row r="88" spans="57:57" x14ac:dyDescent="0.2">
      <c r="BE88">
        <v>87</v>
      </c>
    </row>
    <row r="89" spans="57:57" x14ac:dyDescent="0.2">
      <c r="BE89">
        <v>88</v>
      </c>
    </row>
    <row r="90" spans="57:57" x14ac:dyDescent="0.2">
      <c r="BE90">
        <v>89</v>
      </c>
    </row>
    <row r="91" spans="57:57" x14ac:dyDescent="0.2">
      <c r="BE91">
        <v>90</v>
      </c>
    </row>
    <row r="92" spans="57:57" x14ac:dyDescent="0.2">
      <c r="BE92">
        <v>91</v>
      </c>
    </row>
    <row r="93" spans="57:57" x14ac:dyDescent="0.2">
      <c r="BE93">
        <v>92</v>
      </c>
    </row>
    <row r="94" spans="57:57" x14ac:dyDescent="0.2">
      <c r="BE94">
        <v>93</v>
      </c>
    </row>
    <row r="95" spans="57:57" x14ac:dyDescent="0.2">
      <c r="BE95">
        <v>94</v>
      </c>
    </row>
    <row r="96" spans="57:57" x14ac:dyDescent="0.2">
      <c r="BE96">
        <v>95</v>
      </c>
    </row>
    <row r="97" spans="57:57" x14ac:dyDescent="0.2">
      <c r="BE97">
        <v>96</v>
      </c>
    </row>
    <row r="98" spans="57:57" x14ac:dyDescent="0.2">
      <c r="BE98">
        <v>97</v>
      </c>
    </row>
    <row r="99" spans="57:57" x14ac:dyDescent="0.2">
      <c r="BE99">
        <v>98</v>
      </c>
    </row>
    <row r="100" spans="57:57" x14ac:dyDescent="0.2">
      <c r="BE100">
        <v>99</v>
      </c>
    </row>
    <row r="101" spans="57:57" x14ac:dyDescent="0.2">
      <c r="BE101">
        <v>100</v>
      </c>
    </row>
    <row r="102" spans="57:57" x14ac:dyDescent="0.2">
      <c r="BE102">
        <v>101</v>
      </c>
    </row>
    <row r="103" spans="57:57" x14ac:dyDescent="0.2">
      <c r="BE103">
        <v>102</v>
      </c>
    </row>
    <row r="104" spans="57:57" x14ac:dyDescent="0.2">
      <c r="BE104">
        <v>103</v>
      </c>
    </row>
    <row r="105" spans="57:57" x14ac:dyDescent="0.2">
      <c r="BE105">
        <v>104</v>
      </c>
    </row>
    <row r="106" spans="57:57" x14ac:dyDescent="0.2">
      <c r="BE106">
        <v>105</v>
      </c>
    </row>
    <row r="107" spans="57:57" x14ac:dyDescent="0.2">
      <c r="BE107">
        <v>106</v>
      </c>
    </row>
    <row r="108" spans="57:57" x14ac:dyDescent="0.2">
      <c r="BE108">
        <v>107</v>
      </c>
    </row>
    <row r="109" spans="57:57" x14ac:dyDescent="0.2">
      <c r="BE109">
        <v>108</v>
      </c>
    </row>
    <row r="110" spans="57:57" x14ac:dyDescent="0.2">
      <c r="BE110">
        <v>109</v>
      </c>
    </row>
    <row r="111" spans="57:57" x14ac:dyDescent="0.2">
      <c r="BE111">
        <v>110</v>
      </c>
    </row>
    <row r="112" spans="57:57" x14ac:dyDescent="0.2">
      <c r="BE112">
        <v>111</v>
      </c>
    </row>
    <row r="113" spans="57:57" x14ac:dyDescent="0.2">
      <c r="BE113">
        <v>112</v>
      </c>
    </row>
    <row r="114" spans="57:57" x14ac:dyDescent="0.2">
      <c r="BE114">
        <v>113</v>
      </c>
    </row>
    <row r="115" spans="57:57" x14ac:dyDescent="0.2">
      <c r="BE115">
        <v>114</v>
      </c>
    </row>
    <row r="116" spans="57:57" x14ac:dyDescent="0.2">
      <c r="BE116">
        <v>115</v>
      </c>
    </row>
    <row r="117" spans="57:57" x14ac:dyDescent="0.2">
      <c r="BE117">
        <v>116</v>
      </c>
    </row>
    <row r="118" spans="57:57" x14ac:dyDescent="0.2">
      <c r="BE118">
        <v>117</v>
      </c>
    </row>
    <row r="119" spans="57:57" x14ac:dyDescent="0.2">
      <c r="BE119">
        <v>118</v>
      </c>
    </row>
    <row r="120" spans="57:57" x14ac:dyDescent="0.2">
      <c r="BE120">
        <v>119</v>
      </c>
    </row>
    <row r="121" spans="57:57" x14ac:dyDescent="0.2">
      <c r="BE121">
        <v>120</v>
      </c>
    </row>
    <row r="122" spans="57:57" x14ac:dyDescent="0.2">
      <c r="BE122">
        <v>121</v>
      </c>
    </row>
    <row r="123" spans="57:57" x14ac:dyDescent="0.2">
      <c r="BE123">
        <v>122</v>
      </c>
    </row>
    <row r="124" spans="57:57" x14ac:dyDescent="0.2">
      <c r="BE124">
        <v>123</v>
      </c>
    </row>
    <row r="125" spans="57:57" x14ac:dyDescent="0.2">
      <c r="BE125">
        <v>124</v>
      </c>
    </row>
    <row r="126" spans="57:57" x14ac:dyDescent="0.2">
      <c r="BE126">
        <v>125</v>
      </c>
    </row>
    <row r="127" spans="57:57" x14ac:dyDescent="0.2">
      <c r="BE127">
        <v>126</v>
      </c>
    </row>
  </sheetData>
  <sheetProtection sheet="1" objects="1" scenarios="1" selectLockedCells="1"/>
  <autoFilter ref="B2:D29"/>
  <phoneticPr fontId="6" type="noConversion"/>
  <conditionalFormatting sqref="BB3:BB25 BB31:BB53">
    <cfRule type="cellIs" dxfId="169" priority="149" stopIfTrue="1" operator="greaterThan">
      <formula>0</formula>
    </cfRule>
    <cfRule type="cellIs" dxfId="168" priority="150" stopIfTrue="1" operator="lessThan">
      <formula>0</formula>
    </cfRule>
    <cfRule type="expression" dxfId="167" priority="151" stopIfTrue="1">
      <formula>$BA3=$D3</formula>
    </cfRule>
  </conditionalFormatting>
  <conditionalFormatting sqref="AI28:AI29 E28:E29 H28 K28:K29 N28:N29 Q28:Q29 T28:T29 W28:W29 Z28:Z29 AC28:AC29 AF28:AF29 AO27:AO28 AR27:AR28 AU27:AU28 AX26:AX27 AL27:AL28 H3:H23 K3:K23 N3:N23 Q3:Q23 T3:T23 W3:W23 Z3:Z23 AC3:AC23 AF3:AF23 AI3:AI23 AL3:AL23 AO3:AO23 AR3:AR23 AU3:AU23 AX3:AX23 E3:E22">
    <cfRule type="cellIs" dxfId="166" priority="152" stopIfTrue="1" operator="equal">
      <formula>2</formula>
    </cfRule>
    <cfRule type="cellIs" dxfId="165" priority="153" stopIfTrue="1" operator="equal">
      <formula>4</formula>
    </cfRule>
  </conditionalFormatting>
  <conditionalFormatting sqref="BB29">
    <cfRule type="cellIs" dxfId="164" priority="154" stopIfTrue="1" operator="greaterThan">
      <formula>0</formula>
    </cfRule>
  </conditionalFormatting>
  <conditionalFormatting sqref="AI56 E56 H56 K56 N56 Q56 T56 W56 Z56 AC56 AF56 AX56 AX54 AU55:AU56 AR55:AR56 AO55:AO56 AL55:AL56 E31:E50 H31:H50 K31:K50 N31:N50 Q31:Q50 T31:T50 W31:W50 Z31:Z50 AC31:AC50 AF31:AF50 AI31:AI50 AL31:AL50 AO31:AO50 AR31:AR50 AU31:AU50 AX31:AX50">
    <cfRule type="cellIs" dxfId="163" priority="155" stopIfTrue="1" operator="equal">
      <formula>1</formula>
    </cfRule>
    <cfRule type="cellIs" dxfId="162" priority="156" stopIfTrue="1" operator="equal">
      <formula>3</formula>
    </cfRule>
  </conditionalFormatting>
  <conditionalFormatting sqref="BB2 BB27 BB30 BB54:BB55">
    <cfRule type="cellIs" dxfId="161" priority="157" stopIfTrue="1" operator="greaterThan">
      <formula>0</formula>
    </cfRule>
    <cfRule type="cellIs" dxfId="160" priority="158" stopIfTrue="1" operator="lessThan">
      <formula>0</formula>
    </cfRule>
  </conditionalFormatting>
  <conditionalFormatting sqref="AQ2 G2 AT2 J2 P2 AN2 S2 V2 Y2 AB2 M2 AH2 AK2 AE2 AW2 AP3:AP28 AS3:AS28 AV3:AV28 AY3:AY28 I2:I28 L2:L28 O2:O28 R2:R28 U2:U28 X2:X28 AA2:AA28 AD2:AD28 AG2:AG28 AJ2:AJ28 AM2:AM28 AZ2">
    <cfRule type="cellIs" dxfId="159" priority="159" stopIfTrue="1" operator="equal">
      <formula>$BC$2</formula>
    </cfRule>
  </conditionalFormatting>
  <conditionalFormatting sqref="U31:U56 L31:L56 O31:O56 R31:R56 X31:X56 AA31:AA56 AD31:AD56 AJ31:AJ56 AM31:AM56 AG31:AG56 I31:I56">
    <cfRule type="cellIs" dxfId="158" priority="160" stopIfTrue="1" operator="equal">
      <formula>$BC$31</formula>
    </cfRule>
  </conditionalFormatting>
  <conditionalFormatting sqref="BB56">
    <cfRule type="cellIs" dxfId="157" priority="161" stopIfTrue="1" operator="greaterThan">
      <formula>0</formula>
    </cfRule>
    <cfRule type="cellIs" dxfId="156" priority="162" stopIfTrue="1" operator="lessThan">
      <formula>0</formula>
    </cfRule>
    <cfRule type="expression" dxfId="155" priority="163" stopIfTrue="1">
      <formula>$D$56=$BA$56</formula>
    </cfRule>
  </conditionalFormatting>
  <conditionalFormatting sqref="BB28">
    <cfRule type="cellIs" dxfId="154" priority="164" stopIfTrue="1" operator="greaterThan">
      <formula>0</formula>
    </cfRule>
    <cfRule type="cellIs" dxfId="153" priority="165" stopIfTrue="1" operator="lessThan">
      <formula>0</formula>
    </cfRule>
    <cfRule type="expression" dxfId="152" priority="166" stopIfTrue="1">
      <formula>$D$28=$BA$28</formula>
    </cfRule>
  </conditionalFormatting>
  <conditionalFormatting sqref="AX51:AX53 T51:T55 H24:H27 K24:K27 N24:N27 T24:T27 W24:W27 Z24:Z27 AC24:AC27 AF24:AF27 AL24:AL26 Q24:Q27 N51:N55 Q51:Q55 W51:W55 Z51:Z55 AC51:AC55 AF51:AF55 AL51:AL54 AO24:AO26 AO51:AO54 AR24:AR26 AR51:AR54 AU24:AU26 AU51:AU54 AX55 AX24:AX25 K51:K55 H51:H55 E51:E55 AI24:AI27 AI51:AI55 H2 K2 N2 Q2 T2 W2 Z2 AC2 AF2 AI2 AL2 AX2 E30 H30 K30 N30 Q30 T30 W30 Z30 AC30 AF30 AI30 AL29:AL30 AO29:AO30 AR29:AR30 AU29:AU30 AX28:AX30 E2 E23:E27">
    <cfRule type="cellIs" dxfId="151" priority="167" stopIfTrue="1" operator="equal">
      <formula>1</formula>
    </cfRule>
    <cfRule type="cellIs" dxfId="150" priority="168" stopIfTrue="1" operator="equal">
      <formula>2</formula>
    </cfRule>
  </conditionalFormatting>
  <conditionalFormatting sqref="BB26">
    <cfRule type="cellIs" dxfId="149" priority="169" stopIfTrue="1" operator="greaterThan">
      <formula>0</formula>
    </cfRule>
    <cfRule type="cellIs" dxfId="148" priority="170" stopIfTrue="1" operator="lessThan">
      <formula>0</formula>
    </cfRule>
  </conditionalFormatting>
  <conditionalFormatting sqref="G26:G30">
    <cfRule type="cellIs" dxfId="147" priority="140" stopIfTrue="1" operator="equal">
      <formula>0</formula>
    </cfRule>
    <cfRule type="expression" dxfId="146" priority="141" stopIfTrue="1">
      <formula>COUNTIF($G$3:$BL$56,G26)&gt;1</formula>
    </cfRule>
    <cfRule type="cellIs" dxfId="145" priority="142" stopIfTrue="1" operator="equal">
      <formula>$BL$2</formula>
    </cfRule>
  </conditionalFormatting>
  <conditionalFormatting sqref="G3:G25">
    <cfRule type="cellIs" dxfId="144" priority="143" stopIfTrue="1" operator="equal">
      <formula>0</formula>
    </cfRule>
    <cfRule type="expression" dxfId="143" priority="144" stopIfTrue="1">
      <formula>COUNTIF($G$3:$AZ$25,G3)&gt;1</formula>
    </cfRule>
    <cfRule type="cellIs" dxfId="142" priority="145" stopIfTrue="1" operator="equal">
      <formula>$BL$2</formula>
    </cfRule>
  </conditionalFormatting>
  <conditionalFormatting sqref="G31:G56">
    <cfRule type="cellIs" dxfId="141" priority="146" stopIfTrue="1" operator="equal">
      <formula>0</formula>
    </cfRule>
    <cfRule type="expression" dxfId="140" priority="147" stopIfTrue="1">
      <formula>COUNTIF($G$31:$AZ$56,G31)&gt;1</formula>
    </cfRule>
    <cfRule type="cellIs" dxfId="139" priority="148" stopIfTrue="1" operator="equal">
      <formula>$BL$31</formula>
    </cfRule>
  </conditionalFormatting>
  <conditionalFormatting sqref="J26:J30">
    <cfRule type="cellIs" dxfId="138" priority="131" stopIfTrue="1" operator="equal">
      <formula>0</formula>
    </cfRule>
    <cfRule type="expression" dxfId="137" priority="132" stopIfTrue="1">
      <formula>COUNTIF($G$3:$BL$56,J26)&gt;1</formula>
    </cfRule>
    <cfRule type="cellIs" dxfId="136" priority="133" stopIfTrue="1" operator="equal">
      <formula>$BL$2</formula>
    </cfRule>
  </conditionalFormatting>
  <conditionalFormatting sqref="J3:J25">
    <cfRule type="cellIs" dxfId="135" priority="134" stopIfTrue="1" operator="equal">
      <formula>0</formula>
    </cfRule>
    <cfRule type="expression" dxfId="134" priority="135" stopIfTrue="1">
      <formula>COUNTIF($G$3:$AK$25,J3)&gt;1</formula>
    </cfRule>
    <cfRule type="cellIs" dxfId="133" priority="136" stopIfTrue="1" operator="equal">
      <formula>$BL$2</formula>
    </cfRule>
  </conditionalFormatting>
  <conditionalFormatting sqref="J31:J56">
    <cfRule type="cellIs" dxfId="132" priority="137" stopIfTrue="1" operator="equal">
      <formula>0</formula>
    </cfRule>
    <cfRule type="expression" dxfId="131" priority="138" stopIfTrue="1">
      <formula>COUNTIF($G$31:$AZ$56,J31)&gt;1</formula>
    </cfRule>
    <cfRule type="cellIs" dxfId="130" priority="139" stopIfTrue="1" operator="equal">
      <formula>$BL$31</formula>
    </cfRule>
  </conditionalFormatting>
  <conditionalFormatting sqref="M26:M30">
    <cfRule type="cellIs" dxfId="129" priority="122" stopIfTrue="1" operator="equal">
      <formula>0</formula>
    </cfRule>
    <cfRule type="expression" dxfId="128" priority="123" stopIfTrue="1">
      <formula>COUNTIF($G$3:$BL$56,M26)&gt;1</formula>
    </cfRule>
    <cfRule type="cellIs" dxfId="127" priority="124" stopIfTrue="1" operator="equal">
      <formula>$BL$2</formula>
    </cfRule>
  </conditionalFormatting>
  <conditionalFormatting sqref="M3:M25">
    <cfRule type="cellIs" dxfId="126" priority="125" stopIfTrue="1" operator="equal">
      <formula>0</formula>
    </cfRule>
    <cfRule type="expression" dxfId="125" priority="126" stopIfTrue="1">
      <formula>COUNTIF($G$3:$AZ$25,M3)&gt;1</formula>
    </cfRule>
    <cfRule type="cellIs" dxfId="124" priority="127" stopIfTrue="1" operator="equal">
      <formula>$BL$2</formula>
    </cfRule>
  </conditionalFormatting>
  <conditionalFormatting sqref="M31:M56">
    <cfRule type="cellIs" dxfId="123" priority="128" stopIfTrue="1" operator="equal">
      <formula>0</formula>
    </cfRule>
    <cfRule type="expression" dxfId="122" priority="129" stopIfTrue="1">
      <formula>COUNTIF($G$31:$AZ$56,M31)&gt;1</formula>
    </cfRule>
    <cfRule type="cellIs" dxfId="121" priority="130" stopIfTrue="1" operator="equal">
      <formula>$BL$31</formula>
    </cfRule>
  </conditionalFormatting>
  <conditionalFormatting sqref="P26:P30">
    <cfRule type="cellIs" dxfId="120" priority="113" stopIfTrue="1" operator="equal">
      <formula>0</formula>
    </cfRule>
    <cfRule type="expression" dxfId="119" priority="114" stopIfTrue="1">
      <formula>COUNTIF($G$3:$BL$56,P26)&gt;1</formula>
    </cfRule>
    <cfRule type="cellIs" dxfId="118" priority="115" stopIfTrue="1" operator="equal">
      <formula>$BL$2</formula>
    </cfRule>
  </conditionalFormatting>
  <conditionalFormatting sqref="P3:P25">
    <cfRule type="cellIs" dxfId="117" priority="116" stopIfTrue="1" operator="equal">
      <formula>0</formula>
    </cfRule>
    <cfRule type="expression" dxfId="116" priority="117" stopIfTrue="1">
      <formula>COUNTIF($G$3:$AZ$25,P3)&gt;1</formula>
    </cfRule>
    <cfRule type="cellIs" dxfId="115" priority="118" stopIfTrue="1" operator="equal">
      <formula>$BL$2</formula>
    </cfRule>
  </conditionalFormatting>
  <conditionalFormatting sqref="P31:P56">
    <cfRule type="cellIs" dxfId="114" priority="119" stopIfTrue="1" operator="equal">
      <formula>0</formula>
    </cfRule>
    <cfRule type="expression" dxfId="113" priority="120" stopIfTrue="1">
      <formula>COUNTIF($G$31:$AZ$56,P31)&gt;1</formula>
    </cfRule>
    <cfRule type="cellIs" dxfId="112" priority="121" stopIfTrue="1" operator="equal">
      <formula>$BL$31</formula>
    </cfRule>
  </conditionalFormatting>
  <conditionalFormatting sqref="S26:S30">
    <cfRule type="cellIs" dxfId="111" priority="104" stopIfTrue="1" operator="equal">
      <formula>0</formula>
    </cfRule>
    <cfRule type="expression" dxfId="110" priority="105" stopIfTrue="1">
      <formula>COUNTIF($G$3:$BL$56,S26)&gt;1</formula>
    </cfRule>
    <cfRule type="cellIs" dxfId="109" priority="106" stopIfTrue="1" operator="equal">
      <formula>$BL$2</formula>
    </cfRule>
  </conditionalFormatting>
  <conditionalFormatting sqref="S3:S25">
    <cfRule type="cellIs" dxfId="108" priority="107" stopIfTrue="1" operator="equal">
      <formula>0</formula>
    </cfRule>
    <cfRule type="expression" dxfId="107" priority="108" stopIfTrue="1">
      <formula>COUNTIF($G$3:$AZ$25,S3)&gt;1</formula>
    </cfRule>
    <cfRule type="cellIs" dxfId="106" priority="109" stopIfTrue="1" operator="equal">
      <formula>$BL$2</formula>
    </cfRule>
  </conditionalFormatting>
  <conditionalFormatting sqref="S31:S56">
    <cfRule type="cellIs" dxfId="105" priority="110" stopIfTrue="1" operator="equal">
      <formula>0</formula>
    </cfRule>
    <cfRule type="expression" dxfId="104" priority="111" stopIfTrue="1">
      <formula>COUNTIF($G$31:$AZ$56,S31)&gt;1</formula>
    </cfRule>
    <cfRule type="cellIs" dxfId="103" priority="112" stopIfTrue="1" operator="equal">
      <formula>$BL$31</formula>
    </cfRule>
  </conditionalFormatting>
  <conditionalFormatting sqref="V26:V30">
    <cfRule type="cellIs" dxfId="102" priority="95" stopIfTrue="1" operator="equal">
      <formula>0</formula>
    </cfRule>
    <cfRule type="expression" dxfId="101" priority="96" stopIfTrue="1">
      <formula>COUNTIF($G$3:$BL$56,V26)&gt;1</formula>
    </cfRule>
    <cfRule type="cellIs" dxfId="100" priority="97" stopIfTrue="1" operator="equal">
      <formula>$BL$2</formula>
    </cfRule>
  </conditionalFormatting>
  <conditionalFormatting sqref="V3:V25">
    <cfRule type="cellIs" dxfId="99" priority="98" stopIfTrue="1" operator="equal">
      <formula>0</formula>
    </cfRule>
    <cfRule type="expression" dxfId="98" priority="99" stopIfTrue="1">
      <formula>COUNTIF($G$3:$AZ$25,V3)&gt;1</formula>
    </cfRule>
    <cfRule type="cellIs" dxfId="97" priority="100" stopIfTrue="1" operator="equal">
      <formula>$BL$2</formula>
    </cfRule>
  </conditionalFormatting>
  <conditionalFormatting sqref="V31:V56">
    <cfRule type="cellIs" dxfId="96" priority="101" stopIfTrue="1" operator="equal">
      <formula>0</formula>
    </cfRule>
    <cfRule type="expression" dxfId="95" priority="102" stopIfTrue="1">
      <formula>COUNTIF($G$31:$AZ$56,V31)&gt;1</formula>
    </cfRule>
    <cfRule type="cellIs" dxfId="94" priority="103" stopIfTrue="1" operator="equal">
      <formula>$BL$31</formula>
    </cfRule>
  </conditionalFormatting>
  <conditionalFormatting sqref="Y26:Y30">
    <cfRule type="cellIs" dxfId="93" priority="86" stopIfTrue="1" operator="equal">
      <formula>0</formula>
    </cfRule>
    <cfRule type="expression" dxfId="92" priority="87" stopIfTrue="1">
      <formula>COUNTIF($G$3:$BL$56,Y26)&gt;1</formula>
    </cfRule>
    <cfRule type="cellIs" dxfId="91" priority="88" stopIfTrue="1" operator="equal">
      <formula>$BL$2</formula>
    </cfRule>
  </conditionalFormatting>
  <conditionalFormatting sqref="Y3:Y25">
    <cfRule type="cellIs" dxfId="90" priority="89" stopIfTrue="1" operator="equal">
      <formula>0</formula>
    </cfRule>
    <cfRule type="expression" dxfId="89" priority="90" stopIfTrue="1">
      <formula>COUNTIF($G$3:$AZ$25,Y3)&gt;1</formula>
    </cfRule>
    <cfRule type="cellIs" dxfId="88" priority="91" stopIfTrue="1" operator="equal">
      <formula>$BL$2</formula>
    </cfRule>
  </conditionalFormatting>
  <conditionalFormatting sqref="Y31:Y56">
    <cfRule type="cellIs" dxfId="87" priority="92" stopIfTrue="1" operator="equal">
      <formula>0</formula>
    </cfRule>
    <cfRule type="expression" dxfId="86" priority="93" stopIfTrue="1">
      <formula>COUNTIF($G$31:$AZ$56,Y31)&gt;1</formula>
    </cfRule>
    <cfRule type="cellIs" dxfId="85" priority="94" stopIfTrue="1" operator="equal">
      <formula>$BL$31</formula>
    </cfRule>
  </conditionalFormatting>
  <conditionalFormatting sqref="AB26:AB30">
    <cfRule type="cellIs" dxfId="84" priority="77" stopIfTrue="1" operator="equal">
      <formula>0</formula>
    </cfRule>
    <cfRule type="expression" dxfId="83" priority="78" stopIfTrue="1">
      <formula>COUNTIF($G$3:$BL$56,AB26)&gt;1</formula>
    </cfRule>
    <cfRule type="cellIs" dxfId="82" priority="79" stopIfTrue="1" operator="equal">
      <formula>$BL$2</formula>
    </cfRule>
  </conditionalFormatting>
  <conditionalFormatting sqref="AB3:AB25">
    <cfRule type="cellIs" dxfId="81" priority="80" stopIfTrue="1" operator="equal">
      <formula>0</formula>
    </cfRule>
    <cfRule type="expression" dxfId="80" priority="81" stopIfTrue="1">
      <formula>COUNTIF($G$3:$AZ$25,AB3)&gt;1</formula>
    </cfRule>
    <cfRule type="cellIs" dxfId="79" priority="82" stopIfTrue="1" operator="equal">
      <formula>$BL$2</formula>
    </cfRule>
  </conditionalFormatting>
  <conditionalFormatting sqref="AB31:AB56">
    <cfRule type="cellIs" dxfId="78" priority="83" stopIfTrue="1" operator="equal">
      <formula>0</formula>
    </cfRule>
    <cfRule type="expression" dxfId="77" priority="84" stopIfTrue="1">
      <formula>COUNTIF($G$31:$AZ$56,AB31)&gt;1</formula>
    </cfRule>
    <cfRule type="cellIs" dxfId="76" priority="85" stopIfTrue="1" operator="equal">
      <formula>$BL$31</formula>
    </cfRule>
  </conditionalFormatting>
  <conditionalFormatting sqref="AE26:AE30">
    <cfRule type="cellIs" dxfId="75" priority="68" stopIfTrue="1" operator="equal">
      <formula>0</formula>
    </cfRule>
    <cfRule type="expression" dxfId="74" priority="69" stopIfTrue="1">
      <formula>COUNTIF($G$3:$BL$56,AE26)&gt;1</formula>
    </cfRule>
    <cfRule type="cellIs" dxfId="73" priority="70" stopIfTrue="1" operator="equal">
      <formula>$BL$2</formula>
    </cfRule>
  </conditionalFormatting>
  <conditionalFormatting sqref="AE3:AE25">
    <cfRule type="cellIs" dxfId="72" priority="71" stopIfTrue="1" operator="equal">
      <formula>0</formula>
    </cfRule>
    <cfRule type="expression" dxfId="71" priority="72" stopIfTrue="1">
      <formula>COUNTIF($G$3:$AZ$25,AE3)&gt;1</formula>
    </cfRule>
    <cfRule type="cellIs" dxfId="70" priority="73" stopIfTrue="1" operator="equal">
      <formula>$BL$2</formula>
    </cfRule>
  </conditionalFormatting>
  <conditionalFormatting sqref="AE31:AE56">
    <cfRule type="cellIs" dxfId="69" priority="74" stopIfTrue="1" operator="equal">
      <formula>0</formula>
    </cfRule>
    <cfRule type="expression" dxfId="68" priority="75" stopIfTrue="1">
      <formula>COUNTIF($G$31:$AZ$56,AE31)&gt;1</formula>
    </cfRule>
    <cfRule type="cellIs" dxfId="67" priority="76" stopIfTrue="1" operator="equal">
      <formula>$BL$31</formula>
    </cfRule>
  </conditionalFormatting>
  <conditionalFormatting sqref="AH26:AH30">
    <cfRule type="cellIs" dxfId="66" priority="59" stopIfTrue="1" operator="equal">
      <formula>0</formula>
    </cfRule>
    <cfRule type="expression" dxfId="65" priority="60" stopIfTrue="1">
      <formula>COUNTIF($G$3:$BL$56,AH26)&gt;1</formula>
    </cfRule>
    <cfRule type="cellIs" dxfId="64" priority="61" stopIfTrue="1" operator="equal">
      <formula>$BL$2</formula>
    </cfRule>
  </conditionalFormatting>
  <conditionalFormatting sqref="AH3:AH25">
    <cfRule type="cellIs" dxfId="63" priority="62" stopIfTrue="1" operator="equal">
      <formula>0</formula>
    </cfRule>
    <cfRule type="expression" dxfId="62" priority="63" stopIfTrue="1">
      <formula>COUNTIF($G$3:$AZ$25,AH3)&gt;1</formula>
    </cfRule>
    <cfRule type="cellIs" dxfId="61" priority="64" stopIfTrue="1" operator="equal">
      <formula>$BL$2</formula>
    </cfRule>
  </conditionalFormatting>
  <conditionalFormatting sqref="AH31:AH56">
    <cfRule type="cellIs" dxfId="60" priority="65" stopIfTrue="1" operator="equal">
      <formula>0</formula>
    </cfRule>
    <cfRule type="expression" dxfId="59" priority="66" stopIfTrue="1">
      <formula>COUNTIF($G$31:$AZ$56,AH31)&gt;1</formula>
    </cfRule>
    <cfRule type="cellIs" dxfId="58" priority="67" stopIfTrue="1" operator="equal">
      <formula>$BL$31</formula>
    </cfRule>
  </conditionalFormatting>
  <conditionalFormatting sqref="AK26:AK30">
    <cfRule type="cellIs" dxfId="57" priority="50" stopIfTrue="1" operator="equal">
      <formula>0</formula>
    </cfRule>
    <cfRule type="expression" dxfId="56" priority="51" stopIfTrue="1">
      <formula>COUNTIF($G$3:$BL$56,AK26)&gt;1</formula>
    </cfRule>
    <cfRule type="cellIs" dxfId="55" priority="52" stopIfTrue="1" operator="equal">
      <formula>$BL$2</formula>
    </cfRule>
  </conditionalFormatting>
  <conditionalFormatting sqref="AK3:AK25">
    <cfRule type="cellIs" dxfId="54" priority="53" stopIfTrue="1" operator="equal">
      <formula>0</formula>
    </cfRule>
    <cfRule type="expression" dxfId="53" priority="54" stopIfTrue="1">
      <formula>COUNTIF($G$3:$AZ$25,AK3)&gt;1</formula>
    </cfRule>
    <cfRule type="cellIs" dxfId="52" priority="55" stopIfTrue="1" operator="equal">
      <formula>$BL$2</formula>
    </cfRule>
  </conditionalFormatting>
  <conditionalFormatting sqref="AK31:AK56">
    <cfRule type="cellIs" dxfId="51" priority="56" stopIfTrue="1" operator="equal">
      <formula>0</formula>
    </cfRule>
    <cfRule type="expression" dxfId="50" priority="57" stopIfTrue="1">
      <formula>COUNTIF($G$31:$AZ$56,AK31)&gt;1</formula>
    </cfRule>
    <cfRule type="cellIs" dxfId="49" priority="58" stopIfTrue="1" operator="equal">
      <formula>$BL$31</formula>
    </cfRule>
  </conditionalFormatting>
  <conditionalFormatting sqref="AN26:AN30">
    <cfRule type="cellIs" dxfId="48" priority="41" stopIfTrue="1" operator="equal">
      <formula>0</formula>
    </cfRule>
    <cfRule type="expression" dxfId="47" priority="42" stopIfTrue="1">
      <formula>COUNTIF($G$3:$BL$56,AN26)&gt;1</formula>
    </cfRule>
    <cfRule type="cellIs" dxfId="46" priority="43" stopIfTrue="1" operator="equal">
      <formula>$BL$2</formula>
    </cfRule>
  </conditionalFormatting>
  <conditionalFormatting sqref="AN3:AN25">
    <cfRule type="cellIs" dxfId="45" priority="44" stopIfTrue="1" operator="equal">
      <formula>0</formula>
    </cfRule>
    <cfRule type="expression" dxfId="44" priority="45" stopIfTrue="1">
      <formula>COUNTIF($G$3:$AZ$25,AN3)&gt;1</formula>
    </cfRule>
    <cfRule type="cellIs" dxfId="43" priority="46" stopIfTrue="1" operator="equal">
      <formula>$BL$2</formula>
    </cfRule>
  </conditionalFormatting>
  <conditionalFormatting sqref="AN31:AN56">
    <cfRule type="cellIs" dxfId="42" priority="47" stopIfTrue="1" operator="equal">
      <formula>0</formula>
    </cfRule>
    <cfRule type="expression" dxfId="41" priority="48" stopIfTrue="1">
      <formula>COUNTIF($G$31:$AZ$56,AN31)&gt;1</formula>
    </cfRule>
    <cfRule type="cellIs" dxfId="40" priority="49" stopIfTrue="1" operator="equal">
      <formula>$BL$31</formula>
    </cfRule>
  </conditionalFormatting>
  <conditionalFormatting sqref="AQ26:AQ30">
    <cfRule type="cellIs" dxfId="39" priority="32" stopIfTrue="1" operator="equal">
      <formula>0</formula>
    </cfRule>
    <cfRule type="expression" dxfId="38" priority="33" stopIfTrue="1">
      <formula>COUNTIF($G$3:$BL$56,AQ26)&gt;1</formula>
    </cfRule>
    <cfRule type="cellIs" dxfId="37" priority="34" stopIfTrue="1" operator="equal">
      <formula>$BL$2</formula>
    </cfRule>
  </conditionalFormatting>
  <conditionalFormatting sqref="AQ3:AQ25">
    <cfRule type="cellIs" dxfId="36" priority="35" stopIfTrue="1" operator="equal">
      <formula>0</formula>
    </cfRule>
    <cfRule type="expression" dxfId="35" priority="36" stopIfTrue="1">
      <formula>COUNTIF($G$3:$AZ$25,AQ3)&gt;1</formula>
    </cfRule>
    <cfRule type="cellIs" dxfId="34" priority="37" stopIfTrue="1" operator="equal">
      <formula>$BL$2</formula>
    </cfRule>
  </conditionalFormatting>
  <conditionalFormatting sqref="AQ31:AQ56">
    <cfRule type="cellIs" dxfId="33" priority="38" stopIfTrue="1" operator="equal">
      <formula>0</formula>
    </cfRule>
    <cfRule type="expression" dxfId="32" priority="39" stopIfTrue="1">
      <formula>COUNTIF($G$31:$AZ$56,AQ31)&gt;1</formula>
    </cfRule>
    <cfRule type="cellIs" dxfId="31" priority="40" stopIfTrue="1" operator="equal">
      <formula>$BL$31</formula>
    </cfRule>
  </conditionalFormatting>
  <conditionalFormatting sqref="AT26:AT30">
    <cfRule type="cellIs" dxfId="30" priority="23" stopIfTrue="1" operator="equal">
      <formula>0</formula>
    </cfRule>
    <cfRule type="expression" dxfId="29" priority="24" stopIfTrue="1">
      <formula>COUNTIF($G$3:$BL$56,AT26)&gt;1</formula>
    </cfRule>
    <cfRule type="cellIs" dxfId="28" priority="25" stopIfTrue="1" operator="equal">
      <formula>$BL$2</formula>
    </cfRule>
  </conditionalFormatting>
  <conditionalFormatting sqref="AT3:AT25">
    <cfRule type="cellIs" dxfId="27" priority="26" stopIfTrue="1" operator="equal">
      <formula>0</formula>
    </cfRule>
    <cfRule type="expression" dxfId="26" priority="27" stopIfTrue="1">
      <formula>COUNTIF($G$3:$AZ$25,AT3)&gt;1</formula>
    </cfRule>
    <cfRule type="cellIs" dxfId="25" priority="28" stopIfTrue="1" operator="equal">
      <formula>$BL$2</formula>
    </cfRule>
  </conditionalFormatting>
  <conditionalFormatting sqref="AT31:AT56">
    <cfRule type="cellIs" dxfId="24" priority="29" stopIfTrue="1" operator="equal">
      <formula>0</formula>
    </cfRule>
    <cfRule type="expression" dxfId="23" priority="30" stopIfTrue="1">
      <formula>COUNTIF($G$31:$AZ$56,AT31)&gt;1</formula>
    </cfRule>
    <cfRule type="cellIs" dxfId="22" priority="31" stopIfTrue="1" operator="equal">
      <formula>$BL$31</formula>
    </cfRule>
  </conditionalFormatting>
  <conditionalFormatting sqref="AW26:AW30">
    <cfRule type="cellIs" dxfId="21" priority="14" stopIfTrue="1" operator="equal">
      <formula>0</formula>
    </cfRule>
    <cfRule type="expression" dxfId="20" priority="15" stopIfTrue="1">
      <formula>COUNTIF($G$3:$BL$56,AW26)&gt;1</formula>
    </cfRule>
    <cfRule type="cellIs" dxfId="19" priority="16" stopIfTrue="1" operator="equal">
      <formula>$BL$2</formula>
    </cfRule>
  </conditionalFormatting>
  <conditionalFormatting sqref="AW3:AW25">
    <cfRule type="cellIs" dxfId="18" priority="17" stopIfTrue="1" operator="equal">
      <formula>0</formula>
    </cfRule>
    <cfRule type="expression" dxfId="17" priority="18" stopIfTrue="1">
      <formula>COUNTIF($G$3:$AZ$25,AW3)&gt;1</formula>
    </cfRule>
    <cfRule type="cellIs" dxfId="16" priority="19" stopIfTrue="1" operator="equal">
      <formula>$BL$2</formula>
    </cfRule>
  </conditionalFormatting>
  <conditionalFormatting sqref="AW31:AW56">
    <cfRule type="cellIs" dxfId="15" priority="20" stopIfTrue="1" operator="equal">
      <formula>0</formula>
    </cfRule>
    <cfRule type="expression" dxfId="14" priority="21" stopIfTrue="1">
      <formula>COUNTIF($G$31:$AZ$56,AW31)&gt;1</formula>
    </cfRule>
    <cfRule type="cellIs" dxfId="13" priority="22" stopIfTrue="1" operator="equal">
      <formula>$BL$31</formula>
    </cfRule>
  </conditionalFormatting>
  <conditionalFormatting sqref="AZ26:AZ30">
    <cfRule type="cellIs" dxfId="12" priority="5" stopIfTrue="1" operator="equal">
      <formula>0</formula>
    </cfRule>
    <cfRule type="expression" dxfId="11" priority="6" stopIfTrue="1">
      <formula>COUNTIF($G$3:$BL$56,AZ26)&gt;1</formula>
    </cfRule>
    <cfRule type="cellIs" dxfId="10" priority="7" stopIfTrue="1" operator="equal">
      <formula>$BL$2</formula>
    </cfRule>
  </conditionalFormatting>
  <conditionalFormatting sqref="AZ3:AZ25">
    <cfRule type="cellIs" dxfId="9" priority="8" stopIfTrue="1" operator="equal">
      <formula>0</formula>
    </cfRule>
    <cfRule type="expression" dxfId="8" priority="9" stopIfTrue="1">
      <formula>COUNTIF($G$3:$AZ$25,AZ3)&gt;1</formula>
    </cfRule>
    <cfRule type="cellIs" dxfId="7" priority="10" stopIfTrue="1" operator="equal">
      <formula>$BL$2</formula>
    </cfRule>
  </conditionalFormatting>
  <conditionalFormatting sqref="AZ31:AZ56">
    <cfRule type="cellIs" dxfId="6" priority="11" stopIfTrue="1" operator="equal">
      <formula>0</formula>
    </cfRule>
    <cfRule type="expression" dxfId="5" priority="12" stopIfTrue="1">
      <formula>COUNTIF($G$31:$AZ$56,AZ31)&gt;1</formula>
    </cfRule>
    <cfRule type="cellIs" dxfId="4" priority="13" stopIfTrue="1" operator="equal">
      <formula>$BL$31</formula>
    </cfRule>
  </conditionalFormatting>
  <conditionalFormatting sqref="D31">
    <cfRule type="expression" dxfId="3" priority="4" stopIfTrue="1">
      <formula>$D31=$BA31</formula>
    </cfRule>
  </conditionalFormatting>
  <conditionalFormatting sqref="D32:D48">
    <cfRule type="expression" dxfId="2" priority="3" stopIfTrue="1">
      <formula>$D32=$BA32</formula>
    </cfRule>
  </conditionalFormatting>
  <conditionalFormatting sqref="D3">
    <cfRule type="expression" dxfId="1" priority="2" stopIfTrue="1">
      <formula>$D3=$BA3</formula>
    </cfRule>
  </conditionalFormatting>
  <conditionalFormatting sqref="D4:D21">
    <cfRule type="expression" dxfId="0" priority="1" stopIfTrue="1">
      <formula>$D4=$BA4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54</xdr:col>
                    <xdr:colOff>0</xdr:colOff>
                    <xdr:row>1</xdr:row>
                    <xdr:rowOff>0</xdr:rowOff>
                  </from>
                  <to>
                    <xdr:col>56</xdr:col>
                    <xdr:colOff>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54</xdr:col>
                    <xdr:colOff>0</xdr:colOff>
                    <xdr:row>30</xdr:row>
                    <xdr:rowOff>0</xdr:rowOff>
                  </from>
                  <to>
                    <xdr:col>56</xdr:col>
                    <xdr:colOff>0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Elite</vt:lpstr>
      <vt:lpstr>Junioren</vt:lpstr>
      <vt:lpstr>Daten</vt:lpstr>
      <vt:lpstr>Elite!Druckbereich</vt:lpstr>
      <vt:lpstr>Junioren!Druckbereich</vt:lpstr>
      <vt:lpstr>elite</vt:lpstr>
      <vt:lpstr>elitestand</vt:lpstr>
      <vt:lpstr>junior</vt:lpstr>
    </vt:vector>
  </TitlesOfParts>
  <Company>6110 Wolhusen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Amrein</dc:creator>
  <cp:lastModifiedBy>Amrein</cp:lastModifiedBy>
  <cp:lastPrinted>2024-02-07T10:11:49Z</cp:lastPrinted>
  <dcterms:created xsi:type="dcterms:W3CDTF">2006-01-20T17:40:27Z</dcterms:created>
  <dcterms:modified xsi:type="dcterms:W3CDTF">2025-12-05T14:00:27Z</dcterms:modified>
</cp:coreProperties>
</file>